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cking\OneDrive\Gen. Chem 2 Lab\"/>
    </mc:Choice>
  </mc:AlternateContent>
  <bookViews>
    <workbookView xWindow="5985" yWindow="-15" windowWidth="5865" windowHeight="7020" tabRatio="601"/>
  </bookViews>
  <sheets>
    <sheet name="O K" sheetId="16" r:id="rId1"/>
    <sheet name="Aspirin" sheetId="17" r:id="rId2"/>
    <sheet name="Freezing Pt. Depression" sheetId="18" r:id="rId3"/>
    <sheet name="Enthalpy of Neutralization" sheetId="19" r:id="rId4"/>
    <sheet name="Fe-SCN Equilibrium" sheetId="20" r:id="rId5"/>
    <sheet name="Buffers" sheetId="23" r:id="rId6"/>
    <sheet name="Ka, weak acid" sheetId="24" r:id="rId7"/>
  </sheets>
  <definedNames>
    <definedName name="c_light">299792000</definedName>
    <definedName name="h">6.62608E-34</definedName>
    <definedName name="Na">6.02214E+23</definedName>
    <definedName name="_xlnm.Print_Area" localSheetId="1">Aspirin!$A$1:$H$34</definedName>
    <definedName name="_xlnm.Print_Area" localSheetId="5">Buffers!$A$1:$L$25</definedName>
    <definedName name="_xlnm.Print_Area" localSheetId="3">'Enthalpy of Neutralization'!$H$1:$P$36</definedName>
    <definedName name="_xlnm.Print_Area" localSheetId="4">'Fe-SCN Equilibrium'!$A$1:$M$34</definedName>
    <definedName name="_xlnm.Print_Area" localSheetId="2">'Freezing Pt. Depression'!$B$1:$K$37</definedName>
    <definedName name="_xlnm.Print_Area" localSheetId="6">'Ka, weak acid'!$A$1:$H$31</definedName>
    <definedName name="_xlnm.Print_Area" localSheetId="0">'O K'!$A$1:$H$37</definedName>
    <definedName name="Rh">#REF!</definedName>
    <definedName name="Rjmk">#REF!</definedName>
  </definedNames>
  <calcPr calcId="171027"/>
</workbook>
</file>

<file path=xl/calcChain.xml><?xml version="1.0" encoding="utf-8"?>
<calcChain xmlns="http://schemas.openxmlformats.org/spreadsheetml/2006/main">
  <c r="D7" i="24" l="1"/>
  <c r="B1" i="24"/>
  <c r="B1" i="23"/>
  <c r="D18" i="20"/>
  <c r="D19" i="20"/>
  <c r="D20" i="20"/>
  <c r="D21" i="20"/>
  <c r="D17" i="20"/>
  <c r="B1" i="20"/>
  <c r="F5" i="19"/>
  <c r="W10" i="19" s="1"/>
  <c r="E5" i="19"/>
  <c r="W9" i="19" s="1"/>
  <c r="C5" i="19"/>
  <c r="W8" i="19" s="1"/>
  <c r="B5" i="19"/>
  <c r="W7" i="19" s="1"/>
  <c r="N9" i="19"/>
  <c r="N8" i="19"/>
  <c r="K8" i="19"/>
  <c r="K9" i="19"/>
  <c r="K1" i="19"/>
  <c r="L11" i="18"/>
  <c r="C27" i="18"/>
  <c r="C28" i="18" s="1"/>
  <c r="C29" i="18" s="1"/>
  <c r="C30" i="18" s="1"/>
  <c r="C31" i="18" s="1"/>
  <c r="C32" i="18" s="1"/>
  <c r="C33" i="18" s="1"/>
  <c r="C34" i="18" s="1"/>
  <c r="D26" i="18"/>
  <c r="D27" i="18" s="1"/>
  <c r="D28" i="18" s="1"/>
  <c r="D29" i="18" s="1"/>
  <c r="D30" i="18" s="1"/>
  <c r="D31" i="18" s="1"/>
  <c r="C3" i="18"/>
  <c r="C4" i="18" s="1"/>
  <c r="D2" i="18"/>
  <c r="D3" i="18"/>
  <c r="D25" i="18"/>
  <c r="G1" i="18"/>
  <c r="B1" i="17"/>
  <c r="B1" i="16"/>
  <c r="C5" i="18" l="1"/>
  <c r="D4" i="18"/>
  <c r="C6" i="18" l="1"/>
  <c r="D5" i="18"/>
  <c r="D6" i="18" l="1"/>
  <c r="C7" i="18"/>
  <c r="D7" i="18" l="1"/>
  <c r="C8" i="18"/>
  <c r="D8" i="18" l="1"/>
  <c r="D9" i="18" s="1"/>
  <c r="D10" i="18" s="1"/>
  <c r="D11" i="18" s="1"/>
  <c r="D12" i="18" s="1"/>
  <c r="D13" i="18" s="1"/>
  <c r="D14" i="18" s="1"/>
  <c r="D15" i="18" s="1"/>
  <c r="D16" i="18" s="1"/>
  <c r="D17" i="18" s="1"/>
  <c r="D18" i="18" s="1"/>
  <c r="D19" i="18" s="1"/>
  <c r="D20" i="18" s="1"/>
  <c r="D21" i="18" s="1"/>
  <c r="D22" i="18" s="1"/>
  <c r="D23" i="18" s="1"/>
  <c r="D24" i="18" s="1"/>
  <c r="C9" i="18"/>
  <c r="C10" i="18" s="1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</calcChain>
</file>

<file path=xl/sharedStrings.xml><?xml version="1.0" encoding="utf-8"?>
<sst xmlns="http://schemas.openxmlformats.org/spreadsheetml/2006/main" count="87" uniqueCount="61">
  <si>
    <t>T, °C</t>
  </si>
  <si>
    <t>Volume, mL</t>
  </si>
  <si>
    <t>1st determination</t>
  </si>
  <si>
    <t>2nd determination</t>
  </si>
  <si>
    <t>3rd determination</t>
  </si>
  <si>
    <t>Name:</t>
  </si>
  <si>
    <t>Chris King</t>
  </si>
  <si>
    <t>high</t>
  </si>
  <si>
    <t>low</t>
  </si>
  <si>
    <t>Absorbance</t>
  </si>
  <si>
    <t>Lowest</t>
  </si>
  <si>
    <t>Highest</t>
  </si>
  <si>
    <t>conc., mol/L</t>
  </si>
  <si>
    <t>Emily Millard</t>
  </si>
  <si>
    <t>Time, s</t>
  </si>
  <si>
    <t>1st T, °C</t>
  </si>
  <si>
    <t>2nd T, °C</t>
  </si>
  <si>
    <r>
      <t>t</t>
    </r>
    <r>
      <rPr>
        <sz val="10"/>
        <rFont val="Arial"/>
        <family val="2"/>
      </rPr>
      <t>-butyl Alcohol</t>
    </r>
  </si>
  <si>
    <t>a Solution of t-butyl Alcohol 
and Water</t>
  </si>
  <si>
    <r>
      <t xml:space="preserve">a Solution of Unknown 
and 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-butyl Alcohol</t>
    </r>
  </si>
  <si>
    <t>a Solution of Unknown 
and t-butyl Alcohol</t>
  </si>
  <si>
    <t>Select title here:</t>
  </si>
  <si>
    <t>Time, min</t>
  </si>
  <si>
    <t>Determining the Calorimeter Constant</t>
  </si>
  <si>
    <t>1st determination, T, °C</t>
  </si>
  <si>
    <t>2nd determination, T, °C</t>
  </si>
  <si>
    <t>base</t>
  </si>
  <si>
    <t>acid</t>
  </si>
  <si>
    <t>mixture</t>
  </si>
  <si>
    <t>hot</t>
  </si>
  <si>
    <t>cold</t>
  </si>
  <si>
    <t>Temp.</t>
  </si>
  <si>
    <t>Time</t>
  </si>
  <si>
    <t>Select title:</t>
  </si>
  <si>
    <t>In ki Cho &amp; Yoon Young Cho</t>
  </si>
  <si>
    <t>Determining Molar Enthalpy of Neutralization</t>
  </si>
  <si>
    <t>S2</t>
  </si>
  <si>
    <t>S3</t>
  </si>
  <si>
    <t>S4</t>
  </si>
  <si>
    <t>S5</t>
  </si>
  <si>
    <t>S6</t>
  </si>
  <si>
    <t>E2</t>
  </si>
  <si>
    <t>E3</t>
  </si>
  <si>
    <t>E4</t>
  </si>
  <si>
    <t>E5</t>
  </si>
  <si>
    <t>E6</t>
  </si>
  <si>
    <t>Beer's Law Standards</t>
  </si>
  <si>
    <t>Equilibrium Mixtures</t>
  </si>
  <si>
    <t>tube</t>
  </si>
  <si>
    <t>absorbance</t>
  </si>
  <si>
    <r>
      <t>FeNCS</t>
    </r>
    <r>
      <rPr>
        <vertAlign val="superscript"/>
        <sz val="10"/>
        <rFont val="Arial"/>
        <family val="2"/>
      </rPr>
      <t>2+</t>
    </r>
  </si>
  <si>
    <t>buffer</t>
  </si>
  <si>
    <t>water</t>
  </si>
  <si>
    <r>
      <t>total</t>
    </r>
    <r>
      <rPr>
        <sz val="10"/>
        <rFont val="Arial"/>
      </rPr>
      <t xml:space="preserve"> volume
of HCl solution
added, mL</t>
    </r>
  </si>
  <si>
    <r>
      <t>total</t>
    </r>
    <r>
      <rPr>
        <sz val="10"/>
        <rFont val="Arial"/>
      </rPr>
      <t xml:space="preserve"> volume
of NaOH solution
added, mL</t>
    </r>
  </si>
  <si>
    <t>pH meter reading</t>
  </si>
  <si>
    <r>
      <t>H</t>
    </r>
    <r>
      <rPr>
        <vertAlign val="subscript"/>
        <sz val="10"/>
        <rFont val="Arial"/>
        <family val="2"/>
      </rPr>
      <t>3</t>
    </r>
    <r>
      <rPr>
        <sz val="10"/>
        <rFont val="Arial"/>
      </rPr>
      <t>O</t>
    </r>
    <r>
      <rPr>
        <vertAlign val="superscript"/>
        <sz val="10"/>
        <rFont val="Arial"/>
        <family val="2"/>
      </rPr>
      <t>+</t>
    </r>
    <r>
      <rPr>
        <sz val="10"/>
        <rFont val="Arial"/>
      </rPr>
      <t>(aq)</t>
    </r>
  </si>
  <si>
    <r>
      <t>1/[An</t>
    </r>
    <r>
      <rPr>
        <vertAlign val="superscript"/>
        <sz val="10"/>
        <rFont val="Arial"/>
        <family val="2"/>
      </rPr>
      <t>-</t>
    </r>
    <r>
      <rPr>
        <sz val="10"/>
        <rFont val="Arial"/>
      </rPr>
      <t>]</t>
    </r>
  </si>
  <si>
    <t>solution</t>
  </si>
  <si>
    <t>BEN COALE</t>
  </si>
  <si>
    <t>slope: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</si>
</sst>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[$-F800]dddd\,\ mmmm\ dd\,\ yyyy"/>
    <numFmt numFmtId="167" formatCode="#0;\-0"/>
  </numFmts>
  <fonts count="7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 applyProtection="1">
      <protection locked="0"/>
    </xf>
    <xf numFmtId="165" fontId="0" fillId="2" borderId="0" xfId="0" applyNumberFormat="1" applyFill="1" applyProtection="1">
      <protection locked="0"/>
    </xf>
    <xf numFmtId="22" fontId="0" fillId="0" borderId="0" xfId="0" applyNumberFormat="1"/>
    <xf numFmtId="0" fontId="0" fillId="0" borderId="0" xfId="0" applyProtection="1"/>
    <xf numFmtId="0" fontId="0" fillId="2" borderId="0" xfId="0" applyNumberFormat="1" applyFill="1" applyProtection="1">
      <protection locked="0"/>
    </xf>
    <xf numFmtId="0" fontId="0" fillId="2" borderId="0" xfId="0" applyNumberFormat="1" applyFill="1"/>
    <xf numFmtId="11" fontId="0" fillId="2" borderId="0" xfId="0" applyNumberFormat="1" applyFill="1" applyProtection="1">
      <protection locked="0"/>
    </xf>
    <xf numFmtId="11" fontId="0" fillId="2" borderId="0" xfId="0" applyNumberFormat="1" applyFill="1"/>
    <xf numFmtId="11" fontId="0" fillId="0" borderId="0" xfId="0" applyNumberFormat="1"/>
    <xf numFmtId="0" fontId="2" fillId="0" borderId="0" xfId="0" applyFont="1"/>
    <xf numFmtId="0" fontId="3" fillId="0" borderId="0" xfId="0" applyFont="1" applyAlignment="1"/>
    <xf numFmtId="0" fontId="0" fillId="0" borderId="0" xfId="0" applyAlignment="1"/>
    <xf numFmtId="0" fontId="0" fillId="2" borderId="0" xfId="0" applyFill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6" fontId="0" fillId="0" borderId="0" xfId="0" applyNumberFormat="1" applyAlignment="1"/>
    <xf numFmtId="165" fontId="0" fillId="0" borderId="0" xfId="0" applyNumberFormat="1" applyFill="1" applyProtection="1"/>
    <xf numFmtId="0" fontId="3" fillId="0" borderId="2" xfId="0" applyFont="1" applyBorder="1" applyAlignment="1">
      <alignment horizontal="center"/>
    </xf>
    <xf numFmtId="165" fontId="0" fillId="0" borderId="0" xfId="0" applyNumberFormat="1" applyFill="1" applyBorder="1" applyProtection="1"/>
    <xf numFmtId="0" fontId="0" fillId="0" borderId="3" xfId="0" applyBorder="1" applyAlignment="1"/>
    <xf numFmtId="165" fontId="0" fillId="0" borderId="4" xfId="0" applyNumberFormat="1" applyFill="1" applyBorder="1" applyProtection="1"/>
    <xf numFmtId="0" fontId="4" fillId="0" borderId="0" xfId="0" applyFo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1" fontId="0" fillId="3" borderId="5" xfId="0" applyNumberFormat="1" applyFill="1" applyBorder="1"/>
    <xf numFmtId="164" fontId="0" fillId="2" borderId="0" xfId="0" applyNumberFormat="1" applyFill="1" applyProtection="1">
      <protection locked="0"/>
    </xf>
    <xf numFmtId="0" fontId="0" fillId="0" borderId="5" xfId="0" applyBorder="1"/>
    <xf numFmtId="0" fontId="0" fillId="0" borderId="7" xfId="0" applyBorder="1"/>
    <xf numFmtId="164" fontId="0" fillId="2" borderId="5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167" fontId="0" fillId="0" borderId="0" xfId="0" applyNumberFormat="1"/>
    <xf numFmtId="2" fontId="0" fillId="2" borderId="0" xfId="0" applyNumberFormat="1" applyFill="1" applyProtection="1">
      <protection locked="0"/>
    </xf>
    <xf numFmtId="0" fontId="0" fillId="2" borderId="0" xfId="0" applyFill="1" applyAlignment="1" applyProtection="1"/>
    <xf numFmtId="11" fontId="0" fillId="3" borderId="0" xfId="0" applyNumberFormat="1" applyFill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0" fillId="2" borderId="0" xfId="0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vs. Temperature</a:t>
            </a:r>
          </a:p>
        </c:rich>
      </c:tx>
      <c:layout>
        <c:manualLayout>
          <c:xMode val="edge"/>
          <c:yMode val="edge"/>
          <c:x val="0.27291242362525459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928716904277"/>
          <c:y val="0.16376306620209058"/>
          <c:w val="0.80040733197556013"/>
          <c:h val="0.6097560975609756"/>
        </c:manualLayout>
      </c:layout>
      <c:scatterChart>
        <c:scatterStyle val="lineMarker"/>
        <c:varyColors val="0"/>
        <c:ser>
          <c:idx val="0"/>
          <c:order val="0"/>
          <c:tx>
            <c:v>Determination 1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name>Determination 1 Trend</c:name>
            <c:spPr>
              <a:ln w="12700">
                <a:solidFill>
                  <a:srgbClr val="0000FF"/>
                </a:solidFill>
                <a:prstDash val="solid"/>
              </a:ln>
            </c:spPr>
            <c:trendlineType val="linear"/>
            <c:backward val="400"/>
            <c:dispRSqr val="0"/>
            <c:dispEq val="0"/>
          </c:trendline>
          <c:xVal>
            <c:numRef>
              <c:f>'O K'!$B$7:$B$8</c:f>
              <c:numCache>
                <c:formatCode>General</c:formatCode>
                <c:ptCount val="2"/>
                <c:pt idx="0">
                  <c:v>99.9</c:v>
                </c:pt>
                <c:pt idx="1">
                  <c:v>22.2</c:v>
                </c:pt>
              </c:numCache>
            </c:numRef>
          </c:xVal>
          <c:yVal>
            <c:numRef>
              <c:f>'O K'!$C$7:$C$8</c:f>
              <c:numCache>
                <c:formatCode>0.0</c:formatCode>
                <c:ptCount val="2"/>
                <c:pt idx="0">
                  <c:v>140</c:v>
                </c:pt>
                <c:pt idx="1">
                  <c:v>110.77316599999992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10-49EC-9373-B31CACE39D2B}"/>
            </c:ext>
          </c:extLst>
        </c:ser>
        <c:ser>
          <c:idx val="1"/>
          <c:order val="1"/>
          <c:tx>
            <c:v>Determination 2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trendline>
            <c:name>Determination 2</c:name>
            <c:spPr>
              <a:ln w="12700">
                <a:solidFill>
                  <a:srgbClr val="339966"/>
                </a:solidFill>
                <a:prstDash val="solid"/>
              </a:ln>
            </c:spPr>
            <c:trendlineType val="linear"/>
            <c:backward val="400"/>
            <c:dispRSqr val="0"/>
            <c:dispEq val="0"/>
          </c:trendline>
          <c:xVal>
            <c:numRef>
              <c:f>'O K'!$B$12:$B$13</c:f>
              <c:numCache>
                <c:formatCode>General</c:formatCode>
                <c:ptCount val="2"/>
                <c:pt idx="0">
                  <c:v>100</c:v>
                </c:pt>
                <c:pt idx="1">
                  <c:v>24</c:v>
                </c:pt>
              </c:numCache>
            </c:numRef>
          </c:xVal>
          <c:yVal>
            <c:numRef>
              <c:f>'O K'!$C$12:$C$13</c:f>
              <c:numCache>
                <c:formatCode>0.0</c:formatCode>
                <c:ptCount val="2"/>
                <c:pt idx="0">
                  <c:v>260</c:v>
                </c:pt>
                <c:pt idx="1">
                  <c:v>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10-49EC-9373-B31CACE39D2B}"/>
            </c:ext>
          </c:extLst>
        </c:ser>
        <c:ser>
          <c:idx val="2"/>
          <c:order val="2"/>
          <c:tx>
            <c:v>Determination 3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993300"/>
                </a:solidFill>
                <a:prstDash val="solid"/>
              </a:ln>
            </c:spPr>
            <c:trendlineType val="linear"/>
            <c:backward val="400"/>
            <c:dispRSqr val="0"/>
            <c:dispEq val="0"/>
          </c:trendline>
          <c:xVal>
            <c:numRef>
              <c:f>'O K'!$B$17:$B$18</c:f>
              <c:numCache>
                <c:formatCode>General</c:formatCode>
                <c:ptCount val="2"/>
                <c:pt idx="0">
                  <c:v>101</c:v>
                </c:pt>
                <c:pt idx="1">
                  <c:v>22.6</c:v>
                </c:pt>
              </c:numCache>
            </c:numRef>
          </c:xVal>
          <c:yVal>
            <c:numRef>
              <c:f>'O K'!$C$17:$C$18</c:f>
              <c:numCache>
                <c:formatCode>0.0</c:formatCode>
                <c:ptCount val="2"/>
                <c:pt idx="0">
                  <c:v>142</c:v>
                </c:pt>
                <c:pt idx="1">
                  <c:v>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10-49EC-9373-B31CACE39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447424"/>
        <c:axId val="1"/>
      </c:scatterChart>
      <c:valAx>
        <c:axId val="373447424"/>
        <c:scaling>
          <c:orientation val="minMax"/>
          <c:max val="120"/>
          <c:min val="-35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Temperature, °C</a:t>
                </a:r>
              </a:p>
            </c:rich>
          </c:tx>
          <c:layout>
            <c:manualLayout>
              <c:xMode val="edge"/>
              <c:yMode val="edge"/>
              <c:x val="0.42769857433808556"/>
              <c:y val="0.881533101045296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Volume, mL</a:t>
                </a:r>
              </a:p>
            </c:rich>
          </c:tx>
          <c:layout>
            <c:manualLayout>
              <c:xMode val="edge"/>
              <c:yMode val="edge"/>
              <c:x val="2.4439918533604887E-2"/>
              <c:y val="0.327526132404181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447424"/>
        <c:crossesAt val="-400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5274949083503056"/>
          <c:y val="0.18815331010452963"/>
          <c:w val="0.285132382892057"/>
          <c:h val="0.1951219512195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vs. Temperature</a:t>
            </a:r>
          </a:p>
        </c:rich>
      </c:tx>
      <c:layout>
        <c:manualLayout>
          <c:xMode val="edge"/>
          <c:yMode val="edge"/>
          <c:x val="0.27291242362525459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38289205702647"/>
          <c:y val="0.16376306620209058"/>
          <c:w val="0.82281059063136452"/>
          <c:h val="0.59581881533101044"/>
        </c:manualLayout>
      </c:layout>
      <c:scatterChart>
        <c:scatterStyle val="lineMarker"/>
        <c:varyColors val="0"/>
        <c:ser>
          <c:idx val="0"/>
          <c:order val="0"/>
          <c:tx>
            <c:v>Determination 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name>Determination 1</c:nam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backward val="400"/>
            <c:dispRSqr val="0"/>
            <c:dispEq val="0"/>
          </c:trendline>
          <c:xVal>
            <c:numRef>
              <c:f>'O K'!$B$7:$B$8</c:f>
              <c:numCache>
                <c:formatCode>General</c:formatCode>
                <c:ptCount val="2"/>
                <c:pt idx="0">
                  <c:v>99.9</c:v>
                </c:pt>
                <c:pt idx="1">
                  <c:v>22.2</c:v>
                </c:pt>
              </c:numCache>
            </c:numRef>
          </c:xVal>
          <c:yVal>
            <c:numRef>
              <c:f>'O K'!$C$7:$C$8</c:f>
              <c:numCache>
                <c:formatCode>0.0</c:formatCode>
                <c:ptCount val="2"/>
                <c:pt idx="0">
                  <c:v>140</c:v>
                </c:pt>
                <c:pt idx="1">
                  <c:v>110.77316599999992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54-43A8-AAED-F7AFB3DBE912}"/>
            </c:ext>
          </c:extLst>
        </c:ser>
        <c:ser>
          <c:idx val="1"/>
          <c:order val="1"/>
          <c:tx>
            <c:v>Determination 2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trendline>
            <c:name>Determination 2</c:name>
            <c:spPr>
              <a:ln w="25400">
                <a:solidFill>
                  <a:srgbClr val="339966"/>
                </a:solidFill>
                <a:prstDash val="solid"/>
              </a:ln>
            </c:spPr>
            <c:trendlineType val="linear"/>
            <c:backward val="400"/>
            <c:dispRSqr val="0"/>
            <c:dispEq val="0"/>
          </c:trendline>
          <c:xVal>
            <c:numRef>
              <c:f>'O K'!$B$12:$B$13</c:f>
              <c:numCache>
                <c:formatCode>General</c:formatCode>
                <c:ptCount val="2"/>
                <c:pt idx="0">
                  <c:v>100</c:v>
                </c:pt>
                <c:pt idx="1">
                  <c:v>24</c:v>
                </c:pt>
              </c:numCache>
            </c:numRef>
          </c:xVal>
          <c:yVal>
            <c:numRef>
              <c:f>'O K'!$C$12:$C$13</c:f>
              <c:numCache>
                <c:formatCode>0.0</c:formatCode>
                <c:ptCount val="2"/>
                <c:pt idx="0">
                  <c:v>260</c:v>
                </c:pt>
                <c:pt idx="1">
                  <c:v>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54-43A8-AAED-F7AFB3DBE912}"/>
            </c:ext>
          </c:extLst>
        </c:ser>
        <c:ser>
          <c:idx val="2"/>
          <c:order val="2"/>
          <c:tx>
            <c:v>Determination 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name>Determination 3</c:name>
            <c:spPr>
              <a:ln w="25400">
                <a:solidFill>
                  <a:srgbClr val="993300"/>
                </a:solidFill>
                <a:prstDash val="solid"/>
              </a:ln>
            </c:spPr>
            <c:trendlineType val="linear"/>
            <c:backward val="400"/>
            <c:dispRSqr val="0"/>
            <c:dispEq val="0"/>
          </c:trendline>
          <c:xVal>
            <c:numRef>
              <c:f>'O K'!$B$17:$B$18</c:f>
              <c:numCache>
                <c:formatCode>General</c:formatCode>
                <c:ptCount val="2"/>
                <c:pt idx="0">
                  <c:v>101</c:v>
                </c:pt>
                <c:pt idx="1">
                  <c:v>22.6</c:v>
                </c:pt>
              </c:numCache>
            </c:numRef>
          </c:xVal>
          <c:yVal>
            <c:numRef>
              <c:f>'O K'!$C$17:$C$18</c:f>
              <c:numCache>
                <c:formatCode>0.0</c:formatCode>
                <c:ptCount val="2"/>
                <c:pt idx="0">
                  <c:v>142</c:v>
                </c:pt>
                <c:pt idx="1">
                  <c:v>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354-43A8-AAED-F7AFB3DBE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451032"/>
        <c:axId val="1"/>
      </c:scatterChart>
      <c:valAx>
        <c:axId val="373451032"/>
        <c:scaling>
          <c:orientation val="minMax"/>
          <c:max val="-250"/>
          <c:min val="-30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Temperature, °C</a:t>
                </a:r>
              </a:p>
            </c:rich>
          </c:tx>
          <c:layout>
            <c:manualLayout>
              <c:xMode val="edge"/>
              <c:yMode val="edge"/>
              <c:x val="0.43380855397148677"/>
              <c:y val="0.86759581881533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1"/>
      </c:valAx>
      <c:valAx>
        <c:axId val="1"/>
        <c:scaling>
          <c:orientation val="minMax"/>
          <c:max val="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Volume, mL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32055749128919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451032"/>
        <c:crossesAt val="-400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4867617107942974"/>
          <c:y val="0.18466898954703834"/>
          <c:w val="0.27087576374745415"/>
          <c:h val="0.181184668989547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Absorbance vs. Concentration of ASA</a:t>
            </a:r>
          </a:p>
        </c:rich>
      </c:tx>
      <c:layout>
        <c:manualLayout>
          <c:xMode val="edge"/>
          <c:yMode val="edge"/>
          <c:x val="0.2"/>
          <c:y val="2.9978586723768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0847457627118"/>
          <c:y val="0.12205567451820129"/>
          <c:w val="0.80508474576271183"/>
          <c:h val="0.72162740899357602"/>
        </c:manualLayout>
      </c:layout>
      <c:scatterChart>
        <c:scatterStyle val="lineMarker"/>
        <c:varyColors val="0"/>
        <c:ser>
          <c:idx val="0"/>
          <c:order val="0"/>
          <c:tx>
            <c:v>Determination 1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Aspirin!$F$2:$F$6</c:f>
              <c:numCache>
                <c:formatCode>0.00E+00</c:formatCode>
                <c:ptCount val="5"/>
              </c:numCache>
            </c:numRef>
          </c:xVal>
          <c:yVal>
            <c:numRef>
              <c:f>Aspirin!$G$2:$G$6</c:f>
              <c:numCache>
                <c:formatCode>General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DC-4376-A6CF-7DDD32895900}"/>
            </c:ext>
          </c:extLst>
        </c:ser>
        <c:ser>
          <c:idx val="1"/>
          <c:order val="1"/>
          <c:tx>
            <c:v>GridHolder</c:v>
          </c:tx>
          <c:spPr>
            <a:ln w="28575">
              <a:noFill/>
            </a:ln>
          </c:spPr>
          <c:marker>
            <c:symbol val="none"/>
          </c:marker>
          <c:xVal>
            <c:numRef>
              <c:f>Aspirin!$F$10</c:f>
              <c:numCache>
                <c:formatCode>0.00E+00</c:formatCode>
                <c:ptCount val="1"/>
                <c:pt idx="0">
                  <c:v>1E-4</c:v>
                </c:pt>
              </c:numCache>
            </c:numRef>
          </c:xVal>
          <c:yVal>
            <c:numRef>
              <c:f>Aspirin!$G$10</c:f>
              <c:numCache>
                <c:formatCode>General</c:formatCode>
                <c:ptCount val="1"/>
                <c:pt idx="0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DC-4376-A6CF-7DDD32895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398984"/>
        <c:axId val="1"/>
      </c:scatterChart>
      <c:valAx>
        <c:axId val="37839898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Concentration, mol/L</a:t>
                </a:r>
              </a:p>
            </c:rich>
          </c:tx>
          <c:layout>
            <c:manualLayout>
              <c:xMode val="edge"/>
              <c:yMode val="edge"/>
              <c:x val="0.39322033898305087"/>
              <c:y val="0.910064239828693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.1000000000000003E-3"/>
        <c:minorUnit val="2.1000000000000003E-3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Absorbance</a:t>
                </a:r>
              </a:p>
            </c:rich>
          </c:tx>
          <c:layout>
            <c:manualLayout>
              <c:xMode val="edge"/>
              <c:yMode val="edge"/>
              <c:x val="2.3728813559322035E-2"/>
              <c:y val="0.37687366167023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398984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'Freezing Pt. Depression'!$L$11</c:f>
          <c:strCache>
            <c:ptCount val="1"/>
            <c:pt idx="0">
              <c:v>Freezing Point of a Solution of Unknown 
and t-butyl Alcohol</c:v>
            </c:pt>
          </c:strCache>
        </c:strRef>
      </c:tx>
      <c:layout>
        <c:manualLayout>
          <c:xMode val="edge"/>
          <c:yMode val="edge"/>
          <c:x val="0.18126272912423624"/>
          <c:y val="2.89017341040462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63951120162932"/>
          <c:y val="0.12524108344074286"/>
          <c:w val="0.81262729124236255"/>
          <c:h val="0.75144650064445717"/>
        </c:manualLayout>
      </c:layout>
      <c:scatterChart>
        <c:scatterStyle val="lineMarker"/>
        <c:varyColors val="0"/>
        <c:ser>
          <c:idx val="0"/>
          <c:order val="0"/>
          <c:tx>
            <c:v>1st Determination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plus"/>
            <c:size val="4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'Freezing Pt. Depression'!$B$2:$B$42</c:f>
              <c:numCache>
                <c:formatCode>General</c:formatCode>
                <c:ptCount val="4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  <c:pt idx="28">
                  <c:v>420</c:v>
                </c:pt>
                <c:pt idx="29">
                  <c:v>435</c:v>
                </c:pt>
                <c:pt idx="30">
                  <c:v>450</c:v>
                </c:pt>
                <c:pt idx="31">
                  <c:v>465</c:v>
                </c:pt>
                <c:pt idx="32">
                  <c:v>480</c:v>
                </c:pt>
              </c:numCache>
            </c:numRef>
          </c:xVal>
          <c:yVal>
            <c:numRef>
              <c:f>'Freezing Pt. Depression'!$C$2:$C$42</c:f>
              <c:numCache>
                <c:formatCode>0.0</c:formatCode>
                <c:ptCount val="41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23</c:v>
                </c:pt>
                <c:pt idx="26">
                  <c:v>22</c:v>
                </c:pt>
                <c:pt idx="27">
                  <c:v>21</c:v>
                </c:pt>
                <c:pt idx="28">
                  <c:v>20</c:v>
                </c:pt>
                <c:pt idx="29">
                  <c:v>19</c:v>
                </c:pt>
                <c:pt idx="30">
                  <c:v>18</c:v>
                </c:pt>
                <c:pt idx="31">
                  <c:v>17</c:v>
                </c:pt>
                <c:pt idx="32">
                  <c:v>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07-4410-84CE-40D9CACD1544}"/>
            </c:ext>
          </c:extLst>
        </c:ser>
        <c:ser>
          <c:idx val="1"/>
          <c:order val="1"/>
          <c:tx>
            <c:v>2nd Determination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'Freezing Pt. Depression'!$B$2:$B$42</c:f>
              <c:numCache>
                <c:formatCode>General</c:formatCode>
                <c:ptCount val="4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  <c:pt idx="28">
                  <c:v>420</c:v>
                </c:pt>
                <c:pt idx="29">
                  <c:v>435</c:v>
                </c:pt>
                <c:pt idx="30">
                  <c:v>450</c:v>
                </c:pt>
                <c:pt idx="31">
                  <c:v>465</c:v>
                </c:pt>
                <c:pt idx="32">
                  <c:v>480</c:v>
                </c:pt>
              </c:numCache>
            </c:numRef>
          </c:xVal>
          <c:yVal>
            <c:numRef>
              <c:f>'Freezing Pt. Depression'!$D$2:$D$35</c:f>
              <c:numCache>
                <c:formatCode>0.0</c:formatCode>
                <c:ptCount val="34"/>
                <c:pt idx="0">
                  <c:v>27</c:v>
                </c:pt>
                <c:pt idx="1">
                  <c:v>26</c:v>
                </c:pt>
                <c:pt idx="2">
                  <c:v>25</c:v>
                </c:pt>
                <c:pt idx="3">
                  <c:v>24</c:v>
                </c:pt>
                <c:pt idx="4">
                  <c:v>23</c:v>
                </c:pt>
                <c:pt idx="5">
                  <c:v>22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20</c:v>
                </c:pt>
                <c:pt idx="26">
                  <c:v>19</c:v>
                </c:pt>
                <c:pt idx="27">
                  <c:v>18</c:v>
                </c:pt>
                <c:pt idx="28">
                  <c:v>17</c:v>
                </c:pt>
                <c:pt idx="29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07-4410-84CE-40D9CACD1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438568"/>
        <c:axId val="1"/>
      </c:scatterChart>
      <c:valAx>
        <c:axId val="373438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Time, s</a:t>
                </a:r>
              </a:p>
            </c:rich>
          </c:tx>
          <c:layout>
            <c:manualLayout>
              <c:xMode val="edge"/>
              <c:yMode val="edge"/>
              <c:x val="0.49083503054989819"/>
              <c:y val="0.93641800555277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-200"/>
        <c:crossBetween val="midCat"/>
      </c:valAx>
      <c:valAx>
        <c:axId val="1"/>
        <c:scaling>
          <c:orientation val="minMax"/>
          <c:max val="29"/>
          <c:min val="2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Temperature, °C</a:t>
                </a:r>
              </a:p>
            </c:rich>
          </c:tx>
          <c:layout>
            <c:manualLayout>
              <c:xMode val="edge"/>
              <c:yMode val="edge"/>
              <c:x val="1.8329938900203666E-2"/>
              <c:y val="0.37765013477361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438568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376782077393081"/>
          <c:y val="0.14450887280708408"/>
          <c:w val="0.29327902240325865"/>
          <c:h val="8.28518400517854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'Enthalpy of Neutralization'!$B$2</c:f>
          <c:strCache>
            <c:ptCount val="1"/>
            <c:pt idx="0">
              <c:v>Determining Molar Enthalpy of Neutralization</c:v>
            </c:pt>
          </c:strCache>
        </c:strRef>
      </c:tx>
      <c:layout>
        <c:manualLayout>
          <c:xMode val="edge"/>
          <c:yMode val="edge"/>
          <c:x val="0.12380952380952381"/>
          <c:y val="2.87648054145516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619076960279391"/>
          <c:y val="6.598995675688181E-2"/>
          <c:w val="0.84524006054701573"/>
          <c:h val="0.85786943783946346"/>
        </c:manualLayout>
      </c:layout>
      <c:scatterChart>
        <c:scatterStyle val="lineMarker"/>
        <c:varyColors val="0"/>
        <c:ser>
          <c:idx val="0"/>
          <c:order val="0"/>
          <c:tx>
            <c:strRef>
              <c:f>'Enthalpy of Neutralization'!$W$7</c:f>
              <c:strCache>
                <c:ptCount val="1"/>
                <c:pt idx="0">
                  <c:v>1st determination, base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'Enthalpy of Neutralization'!$A$6:$A$14</c:f>
              <c:numCache>
                <c:formatCode>0.0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'Enthalpy of Neutralization'!$B$6:$B$14</c:f>
              <c:numCache>
                <c:formatCode>0.0</c:formatCode>
                <c:ptCount val="9"/>
                <c:pt idx="0">
                  <c:v>22.9</c:v>
                </c:pt>
                <c:pt idx="2">
                  <c:v>22.9</c:v>
                </c:pt>
                <c:pt idx="4">
                  <c:v>23</c:v>
                </c:pt>
                <c:pt idx="6">
                  <c:v>23</c:v>
                </c:pt>
                <c:pt idx="8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8E-46D6-AC5E-833C6D0E877D}"/>
            </c:ext>
          </c:extLst>
        </c:ser>
        <c:ser>
          <c:idx val="2"/>
          <c:order val="1"/>
          <c:tx>
            <c:strRef>
              <c:f>'Enthalpy of Neutralization'!$W$8</c:f>
              <c:strCache>
                <c:ptCount val="1"/>
                <c:pt idx="0">
                  <c:v>1st determination, acid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'Enthalpy of Neutralization'!$A$7:$A$15</c:f>
              <c:numCache>
                <c:formatCode>0.0</c:formatCode>
                <c:ptCount val="9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</c:numCache>
            </c:numRef>
          </c:xVal>
          <c:yVal>
            <c:numRef>
              <c:f>'Enthalpy of Neutralization'!$C$7:$C$15</c:f>
              <c:numCache>
                <c:formatCode>0.0</c:formatCode>
                <c:ptCount val="9"/>
                <c:pt idx="0">
                  <c:v>22.9</c:v>
                </c:pt>
                <c:pt idx="2">
                  <c:v>22.9</c:v>
                </c:pt>
                <c:pt idx="4">
                  <c:v>22.9</c:v>
                </c:pt>
                <c:pt idx="6">
                  <c:v>22.8</c:v>
                </c:pt>
                <c:pt idx="8">
                  <c:v>22.8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8E-46D6-AC5E-833C6D0E877D}"/>
            </c:ext>
          </c:extLst>
        </c:ser>
        <c:ser>
          <c:idx val="3"/>
          <c:order val="2"/>
          <c:tx>
            <c:v>1st determination. mixture</c:v>
          </c:tx>
          <c:spPr>
            <a:ln w="28575">
              <a:noFill/>
            </a:ln>
          </c:spPr>
          <c:marker>
            <c:symbol val="diamond"/>
            <c:size val="3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'Enthalpy of Neutralization'!$A$16:$A$31</c:f>
              <c:numCache>
                <c:formatCode>0.0</c:formatCode>
                <c:ptCount val="16"/>
                <c:pt idx="0">
                  <c:v>5.5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</c:numCache>
            </c:numRef>
          </c:xVal>
          <c:yVal>
            <c:numRef>
              <c:f>'Enthalpy of Neutralization'!$D$16:$D$31</c:f>
              <c:numCache>
                <c:formatCode>0.0</c:formatCode>
                <c:ptCount val="16"/>
                <c:pt idx="0">
                  <c:v>36.4</c:v>
                </c:pt>
                <c:pt idx="1">
                  <c:v>36.299999999999997</c:v>
                </c:pt>
                <c:pt idx="2">
                  <c:v>36.299999999999997</c:v>
                </c:pt>
                <c:pt idx="3">
                  <c:v>36.299999999999997</c:v>
                </c:pt>
                <c:pt idx="4">
                  <c:v>36.200000000000003</c:v>
                </c:pt>
                <c:pt idx="5">
                  <c:v>36.1</c:v>
                </c:pt>
                <c:pt idx="6">
                  <c:v>35.9</c:v>
                </c:pt>
                <c:pt idx="7">
                  <c:v>35.700000000000003</c:v>
                </c:pt>
                <c:pt idx="8">
                  <c:v>35.6</c:v>
                </c:pt>
                <c:pt idx="9">
                  <c:v>34.799999999999997</c:v>
                </c:pt>
                <c:pt idx="10">
                  <c:v>34.5</c:v>
                </c:pt>
                <c:pt idx="11">
                  <c:v>34.4</c:v>
                </c:pt>
                <c:pt idx="12">
                  <c:v>34.299999999999997</c:v>
                </c:pt>
                <c:pt idx="13">
                  <c:v>34.200000000000003</c:v>
                </c:pt>
                <c:pt idx="14">
                  <c:v>34.1</c:v>
                </c:pt>
                <c:pt idx="15">
                  <c:v>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8E-46D6-AC5E-833C6D0E877D}"/>
            </c:ext>
          </c:extLst>
        </c:ser>
        <c:ser>
          <c:idx val="6"/>
          <c:order val="3"/>
          <c:tx>
            <c:v>time-of-mixing line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8F8E-46D6-AC5E-833C6D0E877D}"/>
              </c:ext>
            </c:extLst>
          </c:dPt>
          <c:xVal>
            <c:numRef>
              <c:f>'Enthalpy of Neutralization'!$J$8:$J$9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'Enthalpy of Neutralization'!$K$8:$K$9</c:f>
              <c:numCache>
                <c:formatCode>0.0</c:formatCode>
                <c:ptCount val="2"/>
                <c:pt idx="0">
                  <c:v>37.4</c:v>
                </c:pt>
                <c:pt idx="1">
                  <c:v>21.8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F8E-46D6-AC5E-833C6D0E8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391112"/>
        <c:axId val="1"/>
      </c:scatterChart>
      <c:valAx>
        <c:axId val="378391112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Time, min</a:t>
                </a:r>
              </a:p>
            </c:rich>
          </c:tx>
          <c:layout>
            <c:manualLayout>
              <c:xMode val="edge"/>
              <c:yMode val="edge"/>
              <c:x val="0.48095338082739653"/>
              <c:y val="0.957700414351759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-200"/>
        <c:crossBetween val="midCat"/>
      </c:valAx>
      <c:valAx>
        <c:axId val="1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Temperature, °C</a:t>
                </a:r>
              </a:p>
            </c:rich>
          </c:tx>
          <c:layout>
            <c:manualLayout>
              <c:xMode val="edge"/>
              <c:yMode val="edge"/>
              <c:x val="2.3809523809523808E-2"/>
              <c:y val="0.41455231801608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3911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23822022247219"/>
          <c:y val="0.81726030439088504"/>
          <c:w val="0.42142957130358705"/>
          <c:h val="0.10829120979166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'Enthalpy of Neutralization'!$B$2</c:f>
          <c:strCache>
            <c:ptCount val="1"/>
            <c:pt idx="0">
              <c:v>Determining Molar Enthalpy of Neutralization</c:v>
            </c:pt>
          </c:strCache>
        </c:strRef>
      </c:tx>
      <c:layout>
        <c:manualLayout>
          <c:xMode val="edge"/>
          <c:yMode val="edge"/>
          <c:x val="0.12200956937799043"/>
          <c:y val="2.87648054145516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67944064864385"/>
          <c:y val="6.598995675688181E-2"/>
          <c:w val="0.84449859414552431"/>
          <c:h val="0.85786943783946346"/>
        </c:manualLayout>
      </c:layout>
      <c:scatterChart>
        <c:scatterStyle val="lineMarker"/>
        <c:varyColors val="0"/>
        <c:ser>
          <c:idx val="4"/>
          <c:order val="0"/>
          <c:tx>
            <c:strRef>
              <c:f>'Enthalpy of Neutralization'!$W$9</c:f>
              <c:strCache>
                <c:ptCount val="1"/>
                <c:pt idx="0">
                  <c:v>2nd determination, base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'Enthalpy of Neutralization'!$A$6:$A$14</c:f>
              <c:numCache>
                <c:formatCode>0.0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'Enthalpy of Neutralization'!$E$6:$E$14</c:f>
              <c:numCache>
                <c:formatCode>0.0</c:formatCode>
                <c:ptCount val="9"/>
                <c:pt idx="0">
                  <c:v>22.9</c:v>
                </c:pt>
                <c:pt idx="2">
                  <c:v>22.9</c:v>
                </c:pt>
                <c:pt idx="4">
                  <c:v>22.9</c:v>
                </c:pt>
                <c:pt idx="6">
                  <c:v>23</c:v>
                </c:pt>
                <c:pt idx="8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43-43C5-AAA3-06F8B5572F70}"/>
            </c:ext>
          </c:extLst>
        </c:ser>
        <c:ser>
          <c:idx val="1"/>
          <c:order val="1"/>
          <c:tx>
            <c:strRef>
              <c:f>'Enthalpy of Neutralization'!$W$10</c:f>
              <c:strCache>
                <c:ptCount val="1"/>
                <c:pt idx="0">
                  <c:v>2nd determination, acid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'Enthalpy of Neutralization'!$A$7:$A$15</c:f>
              <c:numCache>
                <c:formatCode>0.0</c:formatCode>
                <c:ptCount val="9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</c:numCache>
            </c:numRef>
          </c:xVal>
          <c:yVal>
            <c:numRef>
              <c:f>'Enthalpy of Neutralization'!$F$7:$F$15</c:f>
              <c:numCache>
                <c:formatCode>0.0</c:formatCode>
                <c:ptCount val="9"/>
                <c:pt idx="0">
                  <c:v>22.8</c:v>
                </c:pt>
                <c:pt idx="2">
                  <c:v>22.8</c:v>
                </c:pt>
                <c:pt idx="4">
                  <c:v>22.8</c:v>
                </c:pt>
                <c:pt idx="6">
                  <c:v>22.7</c:v>
                </c:pt>
                <c:pt idx="8">
                  <c:v>22.7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43-43C5-AAA3-06F8B5572F70}"/>
            </c:ext>
          </c:extLst>
        </c:ser>
        <c:ser>
          <c:idx val="5"/>
          <c:order val="2"/>
          <c:tx>
            <c:v>2nd determination mixture</c:v>
          </c:tx>
          <c:spPr>
            <a:ln w="28575">
              <a:noFill/>
            </a:ln>
          </c:spPr>
          <c:marker>
            <c:symbol val="diamond"/>
            <c:size val="3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'Enthalpy of Neutralization'!$A$16:$A$31</c:f>
              <c:numCache>
                <c:formatCode>0.0</c:formatCode>
                <c:ptCount val="16"/>
                <c:pt idx="0">
                  <c:v>5.5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</c:numCache>
            </c:numRef>
          </c:xVal>
          <c:yVal>
            <c:numRef>
              <c:f>'Enthalpy of Neutralization'!$G$16:$G$31</c:f>
              <c:numCache>
                <c:formatCode>0.0</c:formatCode>
                <c:ptCount val="16"/>
                <c:pt idx="0">
                  <c:v>36.5</c:v>
                </c:pt>
                <c:pt idx="1">
                  <c:v>36.200000000000003</c:v>
                </c:pt>
                <c:pt idx="2">
                  <c:v>36.200000000000003</c:v>
                </c:pt>
                <c:pt idx="3">
                  <c:v>36.1</c:v>
                </c:pt>
                <c:pt idx="4">
                  <c:v>36.1</c:v>
                </c:pt>
                <c:pt idx="5">
                  <c:v>36</c:v>
                </c:pt>
                <c:pt idx="6">
                  <c:v>35</c:v>
                </c:pt>
                <c:pt idx="7">
                  <c:v>35.9</c:v>
                </c:pt>
                <c:pt idx="8">
                  <c:v>35.700000000000003</c:v>
                </c:pt>
                <c:pt idx="9">
                  <c:v>35.299999999999997</c:v>
                </c:pt>
                <c:pt idx="10">
                  <c:v>35.200000000000003</c:v>
                </c:pt>
                <c:pt idx="11">
                  <c:v>35.1</c:v>
                </c:pt>
                <c:pt idx="12">
                  <c:v>35</c:v>
                </c:pt>
                <c:pt idx="13">
                  <c:v>34.9</c:v>
                </c:pt>
                <c:pt idx="14">
                  <c:v>34.9</c:v>
                </c:pt>
                <c:pt idx="15">
                  <c:v>34.700000000000003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43-43C5-AAA3-06F8B5572F70}"/>
            </c:ext>
          </c:extLst>
        </c:ser>
        <c:ser>
          <c:idx val="6"/>
          <c:order val="3"/>
          <c:tx>
            <c:v>time-of-mixing line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C343-43C5-AAA3-06F8B5572F70}"/>
              </c:ext>
            </c:extLst>
          </c:dPt>
          <c:xVal>
            <c:numRef>
              <c:f>'Enthalpy of Neutralization'!$M$8:$M$9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'Enthalpy of Neutralization'!$N$8:$N$9</c:f>
              <c:numCache>
                <c:formatCode>0.0</c:formatCode>
                <c:ptCount val="2"/>
                <c:pt idx="0">
                  <c:v>37.5</c:v>
                </c:pt>
                <c:pt idx="1">
                  <c:v>21.7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343-43C5-AAA3-06F8B5572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388488"/>
        <c:axId val="1"/>
      </c:scatterChart>
      <c:valAx>
        <c:axId val="378388488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Time, min</a:t>
                </a:r>
              </a:p>
            </c:rich>
          </c:tx>
          <c:layout>
            <c:manualLayout>
              <c:xMode val="edge"/>
              <c:yMode val="edge"/>
              <c:x val="0.48086174634869205"/>
              <c:y val="0.957700414351759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-200"/>
        <c:crossBetween val="midCat"/>
      </c:valAx>
      <c:valAx>
        <c:axId val="1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Temperature, °C</a:t>
                </a:r>
              </a:p>
            </c:rich>
          </c:tx>
          <c:layout>
            <c:manualLayout>
              <c:xMode val="edge"/>
              <c:yMode val="edge"/>
              <c:x val="2.3923444976076555E-2"/>
              <c:y val="0.41455231801608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3884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502467693930602"/>
          <c:y val="0.81726030439088504"/>
          <c:w val="0.41866078941089302"/>
          <c:h val="0.10829120979166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Absorbance vs. Concentration of Fe(NCS)</a:t>
            </a:r>
            <a:r>
              <a:rPr lang="en-US" sz="14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2+</a:t>
            </a:r>
          </a:p>
        </c:rich>
      </c:tx>
      <c:layout>
        <c:manualLayout>
          <c:xMode val="edge"/>
          <c:yMode val="edge"/>
          <c:x val="0.15"/>
          <c:y val="2.8933092224231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3794293671112"/>
          <c:y val="0.11392415122428022"/>
          <c:w val="0.80344895225699775"/>
          <c:h val="0.75949434149520145"/>
        </c:manualLayout>
      </c:layout>
      <c:scatterChart>
        <c:scatterStyle val="lineMarker"/>
        <c:varyColors val="0"/>
        <c:ser>
          <c:idx val="0"/>
          <c:order val="0"/>
          <c:tx>
            <c:v>Beer's Law Standards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4.0000000000000003E-5"/>
            <c:backward val="4.0000000000000003E-5"/>
            <c:intercept val="0"/>
            <c:dispRSqr val="0"/>
            <c:dispEq val="0"/>
          </c:trendline>
          <c:xVal>
            <c:numRef>
              <c:f>'Fe-SCN Equilibrium'!$C$7:$C$11</c:f>
              <c:numCache>
                <c:formatCode>0.00E+00</c:formatCode>
                <c:ptCount val="5"/>
                <c:pt idx="0">
                  <c:v>4.0000000000000003E-5</c:v>
                </c:pt>
                <c:pt idx="1">
                  <c:v>8.0000000000000007E-5</c:v>
                </c:pt>
                <c:pt idx="2">
                  <c:v>1.2E-4</c:v>
                </c:pt>
                <c:pt idx="3">
                  <c:v>1.6000000000000001E-4</c:v>
                </c:pt>
                <c:pt idx="4">
                  <c:v>2.0000000000000001E-4</c:v>
                </c:pt>
              </c:numCache>
            </c:numRef>
          </c:xVal>
          <c:yVal>
            <c:numRef>
              <c:f>'Fe-SCN Equilibrium'!$D$7:$D$11</c:f>
              <c:numCache>
                <c:formatCode>0.000</c:formatCode>
                <c:ptCount val="5"/>
                <c:pt idx="0">
                  <c:v>7.4999999999999997E-2</c:v>
                </c:pt>
                <c:pt idx="1">
                  <c:v>0.16200000000000001</c:v>
                </c:pt>
                <c:pt idx="2">
                  <c:v>0.23499999999999999</c:v>
                </c:pt>
                <c:pt idx="3">
                  <c:v>0.31900000000000001</c:v>
                </c:pt>
                <c:pt idx="4">
                  <c:v>0.39400000000000002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02-4DB6-AD7F-8D747272C909}"/>
            </c:ext>
          </c:extLst>
        </c:ser>
        <c:ser>
          <c:idx val="2"/>
          <c:order val="1"/>
          <c:tx>
            <c:v>Equilibrium  Absorbances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'Fe-SCN Equilibrium'!$D$17:$D$21</c:f>
              <c:numCache>
                <c:formatCode>0.00E+00</c:formatCode>
                <c:ptCount val="5"/>
                <c:pt idx="0">
                  <c:v>3.64089732076689E-5</c:v>
                </c:pt>
                <c:pt idx="1">
                  <c:v>7.28179464153378E-5</c:v>
                </c:pt>
                <c:pt idx="2">
                  <c:v>1.0619283852236763E-4</c:v>
                </c:pt>
                <c:pt idx="3">
                  <c:v>1.365336495287584E-4</c:v>
                </c:pt>
                <c:pt idx="4">
                  <c:v>1.6586310016826947E-4</c:v>
                </c:pt>
              </c:numCache>
            </c:numRef>
          </c:xVal>
          <c:yVal>
            <c:numRef>
              <c:f>'Fe-SCN Equilibrium'!$C$17:$C$21</c:f>
              <c:numCache>
                <c:formatCode>0.000</c:formatCode>
                <c:ptCount val="5"/>
                <c:pt idx="0">
                  <c:v>7.1999999999999995E-2</c:v>
                </c:pt>
                <c:pt idx="1">
                  <c:v>0.14399999999999999</c:v>
                </c:pt>
                <c:pt idx="2">
                  <c:v>0.21</c:v>
                </c:pt>
                <c:pt idx="3">
                  <c:v>0.27</c:v>
                </c:pt>
                <c:pt idx="4">
                  <c:v>0.32800000000000001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02-4DB6-AD7F-8D747272C909}"/>
            </c:ext>
          </c:extLst>
        </c:ser>
        <c:ser>
          <c:idx val="1"/>
          <c:order val="2"/>
          <c:tx>
            <c:v>GridHolder</c:v>
          </c:tx>
          <c:spPr>
            <a:ln w="28575">
              <a:noFill/>
            </a:ln>
          </c:spPr>
          <c:marker>
            <c:symbol val="none"/>
          </c:marker>
          <c:xVal>
            <c:numRef>
              <c:f>'Fe-SCN Equilibrium'!$F$10</c:f>
              <c:numCache>
                <c:formatCode>0.00E+00</c:formatCode>
                <c:ptCount val="1"/>
                <c:pt idx="0">
                  <c:v>1E-4</c:v>
                </c:pt>
              </c:numCache>
            </c:numRef>
          </c:xVal>
          <c:yVal>
            <c:numRef>
              <c:f>'Fe-SCN Equilibrium'!$G$10</c:f>
              <c:numCache>
                <c:formatCode>General</c:formatCode>
                <c:ptCount val="1"/>
                <c:pt idx="0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02-4DB6-AD7F-8D747272C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391768"/>
        <c:axId val="1"/>
      </c:scatterChart>
      <c:valAx>
        <c:axId val="378391768"/>
        <c:scaling>
          <c:orientation val="minMax"/>
          <c:max val="2.5000000000000001E-4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Concentration of FeNCS</a:t>
                </a:r>
                <a:r>
                  <a:rPr lang="en-US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2+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/ (mol/L)</a:t>
                </a:r>
              </a:p>
            </c:rich>
          </c:tx>
          <c:layout>
            <c:manualLayout>
              <c:xMode val="edge"/>
              <c:yMode val="edge"/>
              <c:x val="0.31206914652909767"/>
              <c:y val="0.933092983630210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E-4"/>
        <c:minorUnit val="1.0000000000000001E-5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Absorbance</a:t>
                </a:r>
              </a:p>
            </c:rich>
          </c:tx>
          <c:layout>
            <c:manualLayout>
              <c:xMode val="edge"/>
              <c:yMode val="edge"/>
              <c:x val="8.6206896551724137E-3"/>
              <c:y val="0.408680307366642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3917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000018101185628"/>
          <c:y val="0.11754087701062683"/>
          <c:w val="0.60000054303556882"/>
          <c:h val="0.1790236979871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Relationship of pH to Volume of Acid or Base Added for Water and for a Buffer</a:t>
            </a:r>
          </a:p>
        </c:rich>
      </c:tx>
      <c:layout>
        <c:manualLayout>
          <c:xMode val="edge"/>
          <c:yMode val="edge"/>
          <c:x val="0.13645621181262729"/>
          <c:y val="2.8985507246376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52953156822812"/>
          <c:y val="0.16149100974340413"/>
          <c:w val="0.81059063136456211"/>
          <c:h val="0.7080759657980028"/>
        </c:manualLayout>
      </c:layout>
      <c:scatterChart>
        <c:scatterStyle val="smoothMarker"/>
        <c:varyColors val="0"/>
        <c:ser>
          <c:idx val="0"/>
          <c:order val="0"/>
          <c:tx>
            <c:v>buffer, acid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3366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buffer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71-4E03-ABC9-582CF9CDE5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7"/>
              <c:pt idx="0">
                <c:v>0</c:v>
              </c:pt>
              <c:pt idx="1">
                <c:v>-5</c:v>
              </c:pt>
              <c:pt idx="2">
                <c:v>-10</c:v>
              </c:pt>
              <c:pt idx="3">
                <c:v>-20</c:v>
              </c:pt>
              <c:pt idx="4">
                <c:v>-30</c:v>
              </c:pt>
              <c:pt idx="5">
                <c:v>-50</c:v>
              </c:pt>
              <c:pt idx="6">
                <c:v>-100</c:v>
              </c:pt>
            </c:numLit>
          </c:xVal>
          <c:yVal>
            <c:numRef>
              <c:f>Buffers!$C$5:$C$11</c:f>
              <c:numCache>
                <c:formatCode>0.00</c:formatCode>
                <c:ptCount val="7"/>
                <c:pt idx="0">
                  <c:v>4.5</c:v>
                </c:pt>
                <c:pt idx="1">
                  <c:v>4.3</c:v>
                </c:pt>
                <c:pt idx="2">
                  <c:v>4.2</c:v>
                </c:pt>
                <c:pt idx="3">
                  <c:v>4</c:v>
                </c:pt>
                <c:pt idx="4">
                  <c:v>3.5</c:v>
                </c:pt>
                <c:pt idx="5">
                  <c:v>2.1</c:v>
                </c:pt>
                <c:pt idx="6">
                  <c:v>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71-4E03-ABC9-582CF9CDE542}"/>
            </c:ext>
          </c:extLst>
        </c:ser>
        <c:ser>
          <c:idx val="1"/>
          <c:order val="1"/>
          <c:tx>
            <c:v>buffer, base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Buffers!$B$14:$B$20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Buffers!$C$14:$C$20</c:f>
              <c:numCache>
                <c:formatCode>0.00</c:formatCode>
                <c:ptCount val="7"/>
                <c:pt idx="0">
                  <c:v>4.5</c:v>
                </c:pt>
                <c:pt idx="1">
                  <c:v>4.5999999999999996</c:v>
                </c:pt>
                <c:pt idx="2">
                  <c:v>4.6500000000000004</c:v>
                </c:pt>
                <c:pt idx="3">
                  <c:v>4.8</c:v>
                </c:pt>
                <c:pt idx="4">
                  <c:v>5.2</c:v>
                </c:pt>
                <c:pt idx="5">
                  <c:v>8.5</c:v>
                </c:pt>
                <c:pt idx="6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471-4E03-ABC9-582CF9CDE542}"/>
            </c:ext>
          </c:extLst>
        </c:ser>
        <c:ser>
          <c:idx val="2"/>
          <c:order val="2"/>
          <c:tx>
            <c:v>water, acid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xVal>
            <c:numLit>
              <c:formatCode>General</c:formatCode>
              <c:ptCount val="7"/>
              <c:pt idx="0">
                <c:v>0</c:v>
              </c:pt>
              <c:pt idx="1">
                <c:v>-5</c:v>
              </c:pt>
              <c:pt idx="2">
                <c:v>-10</c:v>
              </c:pt>
              <c:pt idx="3">
                <c:v>-20</c:v>
              </c:pt>
              <c:pt idx="4">
                <c:v>-30</c:v>
              </c:pt>
              <c:pt idx="5">
                <c:v>-50</c:v>
              </c:pt>
              <c:pt idx="6">
                <c:v>-100</c:v>
              </c:pt>
            </c:numLit>
          </c:xVal>
          <c:yVal>
            <c:numRef>
              <c:f>Buffers!$D$5:$D$11</c:f>
              <c:numCache>
                <c:formatCode>0.00</c:formatCode>
                <c:ptCount val="7"/>
                <c:pt idx="0">
                  <c:v>5</c:v>
                </c:pt>
                <c:pt idx="1">
                  <c:v>2.4</c:v>
                </c:pt>
                <c:pt idx="2">
                  <c:v>2</c:v>
                </c:pt>
                <c:pt idx="3">
                  <c:v>1.9</c:v>
                </c:pt>
                <c:pt idx="4">
                  <c:v>1.8</c:v>
                </c:pt>
                <c:pt idx="5">
                  <c:v>1.75</c:v>
                </c:pt>
                <c:pt idx="6">
                  <c:v>1.7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471-4E03-ABC9-582CF9CDE542}"/>
            </c:ext>
          </c:extLst>
        </c:ser>
        <c:ser>
          <c:idx val="3"/>
          <c:order val="3"/>
          <c:tx>
            <c:v>water, base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0471-4E03-ABC9-582CF9CDE542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water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71-4E03-ABC9-582CF9CDE5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Buffers!$B$14:$B$20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Buffers!$D$14:$D$20</c:f>
              <c:numCache>
                <c:formatCode>0.00</c:formatCode>
                <c:ptCount val="7"/>
                <c:pt idx="0">
                  <c:v>5</c:v>
                </c:pt>
                <c:pt idx="1">
                  <c:v>11.3</c:v>
                </c:pt>
                <c:pt idx="2">
                  <c:v>12</c:v>
                </c:pt>
                <c:pt idx="3">
                  <c:v>12.1</c:v>
                </c:pt>
                <c:pt idx="4">
                  <c:v>12.15</c:v>
                </c:pt>
                <c:pt idx="5">
                  <c:v>12.19</c:v>
                </c:pt>
                <c:pt idx="6">
                  <c:v>12.2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471-4E03-ABC9-582CF9CDE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394064"/>
        <c:axId val="1"/>
      </c:scatterChart>
      <c:valAx>
        <c:axId val="378394064"/>
        <c:scaling>
          <c:orientation val="minMax"/>
          <c:max val="100"/>
          <c:min val="-10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Symbol"/>
                  </a:rPr>
                  <a:t>¬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acid added, mL          base added, mL 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®</a:t>
                </a:r>
                <a:endParaRPr lang="en-US" sz="1200" b="1" i="0" u="none" strike="noStrike" baseline="0">
                  <a:solidFill>
                    <a:srgbClr val="000000"/>
                  </a:solidFill>
                  <a:latin typeface="Symbol"/>
                </a:endParaRPr>
              </a:p>
            </c:rich>
          </c:tx>
          <c:layout>
            <c:manualLayout>
              <c:xMode val="edge"/>
              <c:yMode val="edge"/>
              <c:x val="0.21792260692464357"/>
              <c:y val="0.93167897491074481"/>
            </c:manualLayout>
          </c:layout>
          <c:overlay val="0"/>
          <c:spPr>
            <a:noFill/>
            <a:ln w="25400">
              <a:noFill/>
            </a:ln>
          </c:spPr>
        </c:title>
        <c:numFmt formatCode="#0;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0"/>
      </c:valAx>
      <c:valAx>
        <c:axId val="1"/>
        <c:scaling>
          <c:orientation val="minMax"/>
          <c:max val="13"/>
          <c:min val="1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1.2219959266802444E-2"/>
              <c:y val="0.486543529884851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394064"/>
        <c:crossesAt val="-500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1/[An</a:t>
            </a:r>
            <a:r>
              <a:rPr lang="en-US" sz="14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] vs. [H</a:t>
            </a:r>
            <a:r>
              <a:rPr lang="en-US" sz="14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O+] for the Partial Neutralization of an Unknown Acid</a:t>
            </a:r>
          </a:p>
        </c:rich>
      </c:tx>
      <c:layout>
        <c:manualLayout>
          <c:xMode val="edge"/>
          <c:yMode val="edge"/>
          <c:x val="0.1183533447684391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07558231566111"/>
          <c:y val="0.21164075841383106"/>
          <c:w val="0.7993145631051698"/>
          <c:h val="0.60582167095959139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'Ka, weak acid'!$D$5:$G$5</c:f>
              <c:numCache>
                <c:formatCode>0.00E+00</c:formatCode>
                <c:ptCount val="4"/>
                <c:pt idx="0">
                  <c:v>1.1799999999999999E-6</c:v>
                </c:pt>
                <c:pt idx="1">
                  <c:v>4.4700000000000002E-7</c:v>
                </c:pt>
                <c:pt idx="2">
                  <c:v>2.4499999999999998E-7</c:v>
                </c:pt>
                <c:pt idx="3">
                  <c:v>1.17E-7</c:v>
                </c:pt>
              </c:numCache>
            </c:numRef>
          </c:xVal>
          <c:yVal>
            <c:numRef>
              <c:f>'Ka, weak acid'!$D$6:$G$6</c:f>
              <c:numCache>
                <c:formatCode>General</c:formatCode>
                <c:ptCount val="4"/>
                <c:pt idx="0">
                  <c:v>40</c:v>
                </c:pt>
                <c:pt idx="1">
                  <c:v>20.2</c:v>
                </c:pt>
                <c:pt idx="2">
                  <c:v>13.9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57-43FF-A574-14C583470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449064"/>
        <c:axId val="1"/>
      </c:scatterChart>
      <c:valAx>
        <c:axId val="373449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[H</a:t>
                </a:r>
                <a:r>
                  <a:rPr lang="en-US" sz="12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+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 / (mol/L)</a:t>
                </a:r>
              </a:p>
            </c:rich>
          </c:tx>
          <c:layout>
            <c:manualLayout>
              <c:xMode val="edge"/>
              <c:yMode val="edge"/>
              <c:x val="0.4322473584455459"/>
              <c:y val="0.89682761876987604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;0.0E+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1/[An</a:t>
                </a:r>
                <a:r>
                  <a:rPr lang="en-US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 / (mol/L)</a:t>
                </a:r>
                <a:r>
                  <a:rPr lang="en-US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7152658662092625E-2"/>
              <c:y val="0.3439161771445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4490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2</xdr:row>
      <xdr:rowOff>57150</xdr:rowOff>
    </xdr:from>
    <xdr:to>
      <xdr:col>7</xdr:col>
      <xdr:colOff>1971675</xdr:colOff>
      <xdr:row>19</xdr:row>
      <xdr:rowOff>38100</xdr:rowOff>
    </xdr:to>
    <xdr:graphicFrame macro="">
      <xdr:nvGraphicFramePr>
        <xdr:cNvPr id="276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66675</xdr:colOff>
      <xdr:row>19</xdr:row>
      <xdr:rowOff>76200</xdr:rowOff>
    </xdr:from>
    <xdr:to>
      <xdr:col>7</xdr:col>
      <xdr:colOff>1971675</xdr:colOff>
      <xdr:row>36</xdr:row>
      <xdr:rowOff>57150</xdr:rowOff>
    </xdr:to>
    <xdr:graphicFrame macro="">
      <xdr:nvGraphicFramePr>
        <xdr:cNvPr id="276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38100</xdr:rowOff>
    </xdr:from>
    <xdr:to>
      <xdr:col>8</xdr:col>
      <xdr:colOff>400050</xdr:colOff>
      <xdr:row>33</xdr:row>
      <xdr:rowOff>114300</xdr:rowOff>
    </xdr:to>
    <xdr:graphicFrame macro="">
      <xdr:nvGraphicFramePr>
        <xdr:cNvPr id="286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3</xdr:row>
      <xdr:rowOff>47625</xdr:rowOff>
    </xdr:from>
    <xdr:to>
      <xdr:col>10</xdr:col>
      <xdr:colOff>457200</xdr:colOff>
      <xdr:row>33</xdr:row>
      <xdr:rowOff>133350</xdr:rowOff>
    </xdr:to>
    <xdr:graphicFrame macro="">
      <xdr:nvGraphicFramePr>
        <xdr:cNvPr id="297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</xdr:row>
      <xdr:rowOff>19050</xdr:rowOff>
    </xdr:from>
    <xdr:to>
      <xdr:col>9</xdr:col>
      <xdr:colOff>762000</xdr:colOff>
      <xdr:row>35</xdr:row>
      <xdr:rowOff>142875</xdr:rowOff>
    </xdr:to>
    <xdr:graphicFrame macro="">
      <xdr:nvGraphicFramePr>
        <xdr:cNvPr id="307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762000</xdr:colOff>
      <xdr:row>1</xdr:row>
      <xdr:rowOff>19050</xdr:rowOff>
    </xdr:from>
    <xdr:to>
      <xdr:col>15</xdr:col>
      <xdr:colOff>609600</xdr:colOff>
      <xdr:row>35</xdr:row>
      <xdr:rowOff>142875</xdr:rowOff>
    </xdr:to>
    <xdr:graphicFrame macro="">
      <xdr:nvGraphicFramePr>
        <xdr:cNvPr id="3076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542925</xdr:colOff>
      <xdr:row>12</xdr:row>
      <xdr:rowOff>114300</xdr:rowOff>
    </xdr:from>
    <xdr:to>
      <xdr:col>22</xdr:col>
      <xdr:colOff>600075</xdr:colOff>
      <xdr:row>14</xdr:row>
      <xdr:rowOff>85725</xdr:rowOff>
    </xdr:to>
    <xdr:sp macro="" textlink="">
      <xdr:nvSpPr>
        <xdr:cNvPr id="30749" name="Text Box 29"/>
        <xdr:cNvSpPr txBox="1">
          <a:spLocks noChangeArrowheads="1"/>
        </xdr:cNvSpPr>
      </xdr:nvSpPr>
      <xdr:spPr bwMode="auto">
        <a:xfrm>
          <a:off x="15659100" y="2057400"/>
          <a:ext cx="12763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1st Determination</a:t>
          </a:r>
        </a:p>
      </xdr:txBody>
    </xdr:sp>
    <xdr:clientData/>
  </xdr:twoCellAnchor>
  <xdr:twoCellAnchor>
    <xdr:from>
      <xdr:col>21</xdr:col>
      <xdr:colOff>104775</xdr:colOff>
      <xdr:row>15</xdr:row>
      <xdr:rowOff>0</xdr:rowOff>
    </xdr:from>
    <xdr:to>
      <xdr:col>23</xdr:col>
      <xdr:colOff>133350</xdr:colOff>
      <xdr:row>16</xdr:row>
      <xdr:rowOff>133350</xdr:rowOff>
    </xdr:to>
    <xdr:sp macro="" textlink="">
      <xdr:nvSpPr>
        <xdr:cNvPr id="30750" name="Text Box 30"/>
        <xdr:cNvSpPr txBox="1">
          <a:spLocks noChangeArrowheads="1"/>
        </xdr:cNvSpPr>
      </xdr:nvSpPr>
      <xdr:spPr bwMode="auto">
        <a:xfrm>
          <a:off x="15830550" y="2428875"/>
          <a:ext cx="124777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2nd Determination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76200</xdr:rowOff>
    </xdr:from>
    <xdr:to>
      <xdr:col>12</xdr:col>
      <xdr:colOff>209550</xdr:colOff>
      <xdr:row>32</xdr:row>
      <xdr:rowOff>104775</xdr:rowOff>
    </xdr:to>
    <xdr:graphicFrame macro="">
      <xdr:nvGraphicFramePr>
        <xdr:cNvPr id="696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0</xdr:row>
      <xdr:rowOff>57150</xdr:rowOff>
    </xdr:from>
    <xdr:to>
      <xdr:col>11</xdr:col>
      <xdr:colOff>542925</xdr:colOff>
      <xdr:row>24</xdr:row>
      <xdr:rowOff>123825</xdr:rowOff>
    </xdr:to>
    <xdr:graphicFrame macro="">
      <xdr:nvGraphicFramePr>
        <xdr:cNvPr id="747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7</xdr:row>
      <xdr:rowOff>38100</xdr:rowOff>
    </xdr:from>
    <xdr:to>
      <xdr:col>7</xdr:col>
      <xdr:colOff>847725</xdr:colOff>
      <xdr:row>29</xdr:row>
      <xdr:rowOff>76200</xdr:rowOff>
    </xdr:to>
    <xdr:graphicFrame macro="">
      <xdr:nvGraphicFramePr>
        <xdr:cNvPr id="757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22"/>
  <sheetViews>
    <sheetView tabSelected="1" topLeftCell="A2" workbookViewId="0">
      <selection activeCell="C13" sqref="C13"/>
    </sheetView>
  </sheetViews>
  <sheetFormatPr defaultRowHeight="12.75" x14ac:dyDescent="0.2"/>
  <cols>
    <col min="1" max="1" width="6.42578125" bestFit="1" customWidth="1"/>
    <col min="3" max="3" width="11" bestFit="1" customWidth="1"/>
    <col min="7" max="7" width="14.140625" bestFit="1" customWidth="1"/>
    <col min="8" max="8" width="30.28515625" customWidth="1"/>
  </cols>
  <sheetData>
    <row r="1" spans="1:4" x14ac:dyDescent="0.2">
      <c r="B1" s="47">
        <f ca="1">NOW()</f>
        <v>42611.3460380787</v>
      </c>
      <c r="C1" s="47"/>
      <c r="D1" s="47"/>
    </row>
    <row r="2" spans="1:4" x14ac:dyDescent="0.2">
      <c r="A2" s="1" t="s">
        <v>5</v>
      </c>
      <c r="B2" s="48" t="s">
        <v>6</v>
      </c>
      <c r="C2" s="48"/>
      <c r="D2" s="48"/>
    </row>
    <row r="5" spans="1:4" x14ac:dyDescent="0.2">
      <c r="B5" s="46" t="s">
        <v>2</v>
      </c>
      <c r="C5" s="46"/>
    </row>
    <row r="6" spans="1:4" x14ac:dyDescent="0.2">
      <c r="B6" s="3" t="s">
        <v>0</v>
      </c>
      <c r="C6" s="2" t="s">
        <v>1</v>
      </c>
    </row>
    <row r="7" spans="1:4" x14ac:dyDescent="0.2">
      <c r="A7" s="1" t="s">
        <v>7</v>
      </c>
      <c r="B7" s="4">
        <v>99.9</v>
      </c>
      <c r="C7" s="5">
        <v>140</v>
      </c>
    </row>
    <row r="8" spans="1:4" x14ac:dyDescent="0.2">
      <c r="A8" s="1" t="s">
        <v>8</v>
      </c>
      <c r="B8" s="4">
        <v>22.2</v>
      </c>
      <c r="C8" s="5">
        <v>110.77316599999992</v>
      </c>
    </row>
    <row r="9" spans="1:4" x14ac:dyDescent="0.2">
      <c r="B9" s="7"/>
      <c r="C9" s="7"/>
    </row>
    <row r="10" spans="1:4" x14ac:dyDescent="0.2">
      <c r="B10" s="46" t="s">
        <v>3</v>
      </c>
      <c r="C10" s="46"/>
    </row>
    <row r="11" spans="1:4" x14ac:dyDescent="0.2">
      <c r="B11" s="3" t="s">
        <v>0</v>
      </c>
      <c r="C11" s="2" t="s">
        <v>1</v>
      </c>
    </row>
    <row r="12" spans="1:4" x14ac:dyDescent="0.2">
      <c r="A12" s="1" t="s">
        <v>7</v>
      </c>
      <c r="B12" s="4">
        <v>100</v>
      </c>
      <c r="C12" s="5">
        <v>260</v>
      </c>
    </row>
    <row r="13" spans="1:4" x14ac:dyDescent="0.2">
      <c r="A13" s="1" t="s">
        <v>8</v>
      </c>
      <c r="B13" s="4">
        <v>24</v>
      </c>
      <c r="C13" s="5">
        <v>205</v>
      </c>
    </row>
    <row r="15" spans="1:4" x14ac:dyDescent="0.2">
      <c r="B15" s="46" t="s">
        <v>4</v>
      </c>
      <c r="C15" s="46"/>
    </row>
    <row r="16" spans="1:4" x14ac:dyDescent="0.2">
      <c r="B16" s="3" t="s">
        <v>0</v>
      </c>
      <c r="C16" s="2" t="s">
        <v>1</v>
      </c>
    </row>
    <row r="17" spans="1:3" x14ac:dyDescent="0.2">
      <c r="A17" s="1" t="s">
        <v>7</v>
      </c>
      <c r="B17" s="4">
        <v>101</v>
      </c>
      <c r="C17" s="5">
        <v>142</v>
      </c>
    </row>
    <row r="18" spans="1:3" x14ac:dyDescent="0.2">
      <c r="A18" s="1" t="s">
        <v>8</v>
      </c>
      <c r="B18" s="4">
        <v>22.6</v>
      </c>
      <c r="C18" s="5">
        <v>111</v>
      </c>
    </row>
    <row r="21" spans="1:3" x14ac:dyDescent="0.2">
      <c r="B21" s="6"/>
    </row>
    <row r="22" spans="1:3" x14ac:dyDescent="0.2">
      <c r="B22" s="6"/>
    </row>
  </sheetData>
  <sheetProtection sheet="1" objects="1" scenarios="1" selectLockedCells="1"/>
  <mergeCells count="5">
    <mergeCell ref="B5:C5"/>
    <mergeCell ref="B10:C10"/>
    <mergeCell ref="B15:C15"/>
    <mergeCell ref="B1:D1"/>
    <mergeCell ref="B2:D2"/>
  </mergeCells>
  <phoneticPr fontId="1" type="noConversion"/>
  <pageMargins left="0.75" right="0.75" top="1" bottom="1" header="0.5" footer="0.5"/>
  <pageSetup scale="92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2"/>
  <sheetViews>
    <sheetView workbookViewId="0">
      <selection activeCell="B2" sqref="B2:D2"/>
    </sheetView>
  </sheetViews>
  <sheetFormatPr defaultRowHeight="12.75" x14ac:dyDescent="0.2"/>
  <cols>
    <col min="1" max="1" width="7.28515625" bestFit="1" customWidth="1"/>
    <col min="2" max="2" width="12.140625" customWidth="1"/>
    <col min="3" max="3" width="11" bestFit="1" customWidth="1"/>
    <col min="5" max="5" width="7.28515625" bestFit="1" customWidth="1"/>
    <col min="6" max="6" width="11.28515625" bestFit="1" customWidth="1"/>
    <col min="7" max="7" width="10.85546875" bestFit="1" customWidth="1"/>
    <col min="8" max="8" width="17" customWidth="1"/>
  </cols>
  <sheetData>
    <row r="1" spans="1:7" x14ac:dyDescent="0.2">
      <c r="B1" s="47">
        <f ca="1">NOW()</f>
        <v>42611.3460380787</v>
      </c>
      <c r="C1" s="47"/>
      <c r="D1" s="47"/>
      <c r="F1" s="3" t="s">
        <v>12</v>
      </c>
      <c r="G1" s="2" t="s">
        <v>9</v>
      </c>
    </row>
    <row r="2" spans="1:7" x14ac:dyDescent="0.2">
      <c r="A2" s="1" t="s">
        <v>5</v>
      </c>
      <c r="B2" s="48" t="s">
        <v>13</v>
      </c>
      <c r="C2" s="48"/>
      <c r="D2" s="48"/>
      <c r="E2" s="1" t="s">
        <v>10</v>
      </c>
      <c r="F2" s="10"/>
      <c r="G2" s="8"/>
    </row>
    <row r="3" spans="1:7" x14ac:dyDescent="0.2">
      <c r="E3" s="1"/>
      <c r="F3" s="10"/>
      <c r="G3" s="8"/>
    </row>
    <row r="4" spans="1:7" x14ac:dyDescent="0.2">
      <c r="F4" s="11"/>
      <c r="G4" s="9"/>
    </row>
    <row r="5" spans="1:7" x14ac:dyDescent="0.2">
      <c r="F5" s="11"/>
      <c r="G5" s="9"/>
    </row>
    <row r="6" spans="1:7" x14ac:dyDescent="0.2">
      <c r="E6" t="s">
        <v>11</v>
      </c>
      <c r="F6" s="11"/>
      <c r="G6" s="9"/>
    </row>
    <row r="10" spans="1:7" x14ac:dyDescent="0.2">
      <c r="F10" s="12">
        <v>1E-4</v>
      </c>
      <c r="G10">
        <v>0.3</v>
      </c>
    </row>
    <row r="21" spans="2:2" x14ac:dyDescent="0.2">
      <c r="B21" s="6"/>
    </row>
    <row r="22" spans="2:2" x14ac:dyDescent="0.2">
      <c r="B22" s="6"/>
    </row>
  </sheetData>
  <sheetProtection sheet="1" objects="1" scenarios="1" selectLockedCells="1"/>
  <mergeCells count="2">
    <mergeCell ref="B1:D1"/>
    <mergeCell ref="B2:D2"/>
  </mergeCells>
  <phoneticPr fontId="1" type="noConversion"/>
  <pageMargins left="0.75" right="0.75" top="1" bottom="1" header="0.5" footer="0.5"/>
  <pageSetup orientation="portrait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37"/>
  <sheetViews>
    <sheetView workbookViewId="0">
      <selection activeCell="B28" sqref="B28"/>
    </sheetView>
  </sheetViews>
  <sheetFormatPr defaultRowHeight="12.75" x14ac:dyDescent="0.2"/>
  <cols>
    <col min="1" max="1" width="6.42578125" bestFit="1" customWidth="1"/>
    <col min="3" max="3" width="11" bestFit="1" customWidth="1"/>
    <col min="7" max="7" width="14.140625" bestFit="1" customWidth="1"/>
    <col min="8" max="8" width="13.5703125" customWidth="1"/>
    <col min="18" max="18" width="26" customWidth="1"/>
  </cols>
  <sheetData>
    <row r="1" spans="1:18" x14ac:dyDescent="0.2">
      <c r="B1" s="3" t="s">
        <v>14</v>
      </c>
      <c r="C1" s="3" t="s">
        <v>15</v>
      </c>
      <c r="D1" s="3" t="s">
        <v>16</v>
      </c>
      <c r="G1" s="47">
        <f ca="1">NOW()</f>
        <v>42611.3460380787</v>
      </c>
      <c r="H1" s="47"/>
      <c r="I1" s="47"/>
    </row>
    <row r="2" spans="1:18" x14ac:dyDescent="0.2">
      <c r="A2" s="1"/>
      <c r="B2" s="8">
        <v>0</v>
      </c>
      <c r="C2" s="5">
        <v>30</v>
      </c>
      <c r="D2" s="5">
        <f t="shared" ref="D2:D8" si="0">C2-3</f>
        <v>27</v>
      </c>
      <c r="F2" s="1" t="s">
        <v>5</v>
      </c>
      <c r="G2" s="48" t="s">
        <v>6</v>
      </c>
      <c r="H2" s="48"/>
      <c r="I2" s="48"/>
    </row>
    <row r="3" spans="1:18" x14ac:dyDescent="0.2">
      <c r="A3" s="1"/>
      <c r="B3" s="8">
        <v>15</v>
      </c>
      <c r="C3" s="5">
        <f t="shared" ref="C3:C8" si="1">C2-1</f>
        <v>29</v>
      </c>
      <c r="D3" s="5">
        <f t="shared" si="0"/>
        <v>26</v>
      </c>
    </row>
    <row r="4" spans="1:18" x14ac:dyDescent="0.2">
      <c r="B4" s="8">
        <v>30</v>
      </c>
      <c r="C4" s="5">
        <f t="shared" si="1"/>
        <v>28</v>
      </c>
      <c r="D4" s="5">
        <f t="shared" si="0"/>
        <v>25</v>
      </c>
      <c r="L4" t="s">
        <v>21</v>
      </c>
    </row>
    <row r="5" spans="1:18" x14ac:dyDescent="0.2">
      <c r="B5" s="8">
        <v>45</v>
      </c>
      <c r="C5" s="5">
        <f t="shared" si="1"/>
        <v>27</v>
      </c>
      <c r="D5" s="5">
        <f t="shared" si="0"/>
        <v>24</v>
      </c>
      <c r="L5" s="16" t="s">
        <v>20</v>
      </c>
    </row>
    <row r="6" spans="1:18" x14ac:dyDescent="0.2">
      <c r="B6" s="8">
        <v>60</v>
      </c>
      <c r="C6" s="5">
        <f t="shared" si="1"/>
        <v>26</v>
      </c>
      <c r="D6" s="5">
        <f t="shared" si="0"/>
        <v>23</v>
      </c>
    </row>
    <row r="7" spans="1:18" x14ac:dyDescent="0.2">
      <c r="B7" s="8">
        <v>75</v>
      </c>
      <c r="C7" s="5">
        <f t="shared" si="1"/>
        <v>25</v>
      </c>
      <c r="D7" s="5">
        <f t="shared" si="0"/>
        <v>22</v>
      </c>
    </row>
    <row r="8" spans="1:18" x14ac:dyDescent="0.2">
      <c r="B8" s="8">
        <v>90</v>
      </c>
      <c r="C8" s="5">
        <f t="shared" si="1"/>
        <v>24</v>
      </c>
      <c r="D8" s="5">
        <f t="shared" si="0"/>
        <v>21</v>
      </c>
    </row>
    <row r="9" spans="1:18" x14ac:dyDescent="0.2">
      <c r="B9" s="8">
        <v>105</v>
      </c>
      <c r="C9" s="5">
        <f>C8</f>
        <v>24</v>
      </c>
      <c r="D9" s="5">
        <f>D8</f>
        <v>21</v>
      </c>
    </row>
    <row r="10" spans="1:18" x14ac:dyDescent="0.2">
      <c r="B10" s="8">
        <v>120</v>
      </c>
      <c r="C10" s="5">
        <f t="shared" ref="C10:C24" si="2">C9</f>
        <v>24</v>
      </c>
      <c r="D10" s="5">
        <f t="shared" ref="D10:D24" si="3">D9</f>
        <v>21</v>
      </c>
    </row>
    <row r="11" spans="1:18" x14ac:dyDescent="0.2">
      <c r="B11" s="8">
        <v>135</v>
      </c>
      <c r="C11" s="5">
        <f t="shared" si="2"/>
        <v>24</v>
      </c>
      <c r="D11" s="5">
        <f t="shared" si="3"/>
        <v>21</v>
      </c>
      <c r="L11" t="str">
        <f>"Freezing Point of " &amp; 'Freezing Pt. Depression'!L5</f>
        <v>Freezing Point of a Solution of Unknown 
and t-butyl Alcohol</v>
      </c>
    </row>
    <row r="12" spans="1:18" x14ac:dyDescent="0.2">
      <c r="B12" s="8">
        <v>150</v>
      </c>
      <c r="C12" s="5">
        <f t="shared" si="2"/>
        <v>24</v>
      </c>
      <c r="D12" s="5">
        <f t="shared" si="3"/>
        <v>21</v>
      </c>
    </row>
    <row r="13" spans="1:18" x14ac:dyDescent="0.2">
      <c r="B13" s="8">
        <v>165</v>
      </c>
      <c r="C13" s="5">
        <f t="shared" si="2"/>
        <v>24</v>
      </c>
      <c r="D13" s="5">
        <f t="shared" si="3"/>
        <v>21</v>
      </c>
    </row>
    <row r="14" spans="1:18" x14ac:dyDescent="0.2">
      <c r="B14" s="8">
        <v>180</v>
      </c>
      <c r="C14" s="5">
        <f t="shared" si="2"/>
        <v>24</v>
      </c>
      <c r="D14" s="5">
        <f t="shared" si="3"/>
        <v>21</v>
      </c>
    </row>
    <row r="15" spans="1:18" x14ac:dyDescent="0.2">
      <c r="B15" s="8">
        <v>195</v>
      </c>
      <c r="C15" s="5">
        <f t="shared" si="2"/>
        <v>24</v>
      </c>
      <c r="D15" s="5">
        <f t="shared" si="3"/>
        <v>21</v>
      </c>
      <c r="R15" s="13" t="s">
        <v>17</v>
      </c>
    </row>
    <row r="16" spans="1:18" x14ac:dyDescent="0.2">
      <c r="B16" s="8">
        <v>210</v>
      </c>
      <c r="C16" s="5">
        <f t="shared" si="2"/>
        <v>24</v>
      </c>
      <c r="D16" s="5">
        <f t="shared" si="3"/>
        <v>21</v>
      </c>
      <c r="R16" s="14" t="s">
        <v>18</v>
      </c>
    </row>
    <row r="17" spans="2:18" x14ac:dyDescent="0.2">
      <c r="B17" s="8">
        <v>225</v>
      </c>
      <c r="C17" s="5">
        <f t="shared" si="2"/>
        <v>24</v>
      </c>
      <c r="D17" s="5">
        <f t="shared" si="3"/>
        <v>21</v>
      </c>
      <c r="R17" s="15" t="s">
        <v>19</v>
      </c>
    </row>
    <row r="18" spans="2:18" x14ac:dyDescent="0.2">
      <c r="B18" s="8">
        <v>240</v>
      </c>
      <c r="C18" s="5">
        <f t="shared" si="2"/>
        <v>24</v>
      </c>
      <c r="D18" s="5">
        <f t="shared" si="3"/>
        <v>21</v>
      </c>
    </row>
    <row r="19" spans="2:18" x14ac:dyDescent="0.2">
      <c r="B19" s="8">
        <v>255</v>
      </c>
      <c r="C19" s="5">
        <f t="shared" si="2"/>
        <v>24</v>
      </c>
      <c r="D19" s="5">
        <f t="shared" si="3"/>
        <v>21</v>
      </c>
    </row>
    <row r="20" spans="2:18" x14ac:dyDescent="0.2">
      <c r="B20" s="8">
        <v>270</v>
      </c>
      <c r="C20" s="5">
        <f t="shared" si="2"/>
        <v>24</v>
      </c>
      <c r="D20" s="5">
        <f t="shared" si="3"/>
        <v>21</v>
      </c>
    </row>
    <row r="21" spans="2:18" x14ac:dyDescent="0.2">
      <c r="B21" s="8">
        <v>285</v>
      </c>
      <c r="C21" s="5">
        <f t="shared" si="2"/>
        <v>24</v>
      </c>
      <c r="D21" s="5">
        <f t="shared" si="3"/>
        <v>21</v>
      </c>
    </row>
    <row r="22" spans="2:18" x14ac:dyDescent="0.2">
      <c r="B22" s="8">
        <v>300</v>
      </c>
      <c r="C22" s="5">
        <f t="shared" si="2"/>
        <v>24</v>
      </c>
      <c r="D22" s="5">
        <f t="shared" si="3"/>
        <v>21</v>
      </c>
    </row>
    <row r="23" spans="2:18" x14ac:dyDescent="0.2">
      <c r="B23" s="8">
        <v>315</v>
      </c>
      <c r="C23" s="5">
        <f t="shared" si="2"/>
        <v>24</v>
      </c>
      <c r="D23" s="5">
        <f t="shared" si="3"/>
        <v>21</v>
      </c>
    </row>
    <row r="24" spans="2:18" x14ac:dyDescent="0.2">
      <c r="B24" s="8">
        <v>330</v>
      </c>
      <c r="C24" s="5">
        <f t="shared" si="2"/>
        <v>24</v>
      </c>
      <c r="D24" s="5">
        <f t="shared" si="3"/>
        <v>21</v>
      </c>
    </row>
    <row r="25" spans="2:18" x14ac:dyDescent="0.2">
      <c r="B25" s="8">
        <v>345</v>
      </c>
      <c r="C25" s="5">
        <v>24</v>
      </c>
      <c r="D25" s="5">
        <f>C25-3</f>
        <v>21</v>
      </c>
    </row>
    <row r="26" spans="2:18" x14ac:dyDescent="0.2">
      <c r="B26" s="8">
        <v>360</v>
      </c>
      <c r="C26" s="5">
        <v>24</v>
      </c>
      <c r="D26" s="5">
        <f>C26-3</f>
        <v>21</v>
      </c>
    </row>
    <row r="27" spans="2:18" x14ac:dyDescent="0.2">
      <c r="B27" s="8">
        <v>375</v>
      </c>
      <c r="C27" s="5">
        <f>C26-1</f>
        <v>23</v>
      </c>
      <c r="D27" s="5">
        <f>D26-1</f>
        <v>20</v>
      </c>
    </row>
    <row r="28" spans="2:18" x14ac:dyDescent="0.2">
      <c r="B28" s="8">
        <v>390</v>
      </c>
      <c r="C28" s="5">
        <f t="shared" ref="C28:C34" si="4">C27-1</f>
        <v>22</v>
      </c>
      <c r="D28" s="5">
        <f>D27-1</f>
        <v>19</v>
      </c>
    </row>
    <row r="29" spans="2:18" x14ac:dyDescent="0.2">
      <c r="B29" s="8">
        <v>405</v>
      </c>
      <c r="C29" s="5">
        <f t="shared" si="4"/>
        <v>21</v>
      </c>
      <c r="D29" s="5">
        <f>D28-1</f>
        <v>18</v>
      </c>
    </row>
    <row r="30" spans="2:18" x14ac:dyDescent="0.2">
      <c r="B30" s="8">
        <v>420</v>
      </c>
      <c r="C30" s="5">
        <f t="shared" si="4"/>
        <v>20</v>
      </c>
      <c r="D30" s="5">
        <f>D29-1</f>
        <v>17</v>
      </c>
    </row>
    <row r="31" spans="2:18" x14ac:dyDescent="0.2">
      <c r="B31" s="8">
        <v>435</v>
      </c>
      <c r="C31" s="5">
        <f t="shared" si="4"/>
        <v>19</v>
      </c>
      <c r="D31" s="5">
        <f>D30-1</f>
        <v>16</v>
      </c>
    </row>
    <row r="32" spans="2:18" x14ac:dyDescent="0.2">
      <c r="B32" s="8">
        <v>450</v>
      </c>
      <c r="C32" s="5">
        <f t="shared" si="4"/>
        <v>18</v>
      </c>
      <c r="D32" s="5"/>
    </row>
    <row r="33" spans="2:4" x14ac:dyDescent="0.2">
      <c r="B33" s="8">
        <v>465</v>
      </c>
      <c r="C33" s="5">
        <f t="shared" si="4"/>
        <v>17</v>
      </c>
      <c r="D33" s="5"/>
    </row>
    <row r="34" spans="2:4" x14ac:dyDescent="0.2">
      <c r="B34" s="8">
        <v>480</v>
      </c>
      <c r="C34" s="5">
        <f t="shared" si="4"/>
        <v>16</v>
      </c>
      <c r="D34" s="5"/>
    </row>
    <row r="35" spans="2:4" x14ac:dyDescent="0.2">
      <c r="B35" s="8"/>
      <c r="C35" s="5"/>
      <c r="D35" s="5"/>
    </row>
    <row r="36" spans="2:4" x14ac:dyDescent="0.2">
      <c r="B36" s="8"/>
      <c r="C36" s="5"/>
      <c r="D36" s="5"/>
    </row>
    <row r="37" spans="2:4" x14ac:dyDescent="0.2">
      <c r="B37" s="8"/>
      <c r="C37" s="5"/>
      <c r="D37" s="5"/>
    </row>
  </sheetData>
  <sheetProtection sheet="1" objects="1" scenarios="1" selectLockedCells="1"/>
  <mergeCells count="2">
    <mergeCell ref="G1:I1"/>
    <mergeCell ref="G2:I2"/>
  </mergeCells>
  <phoneticPr fontId="1" type="noConversion"/>
  <dataValidations count="1">
    <dataValidation type="list" allowBlank="1" showInputMessage="1" showErrorMessage="1" sqref="L5">
      <formula1>$R$15:$R$17</formula1>
    </dataValidation>
  </dataValidations>
  <pageMargins left="0.75" right="0.75" top="1" bottom="1" header="0.5" footer="0.5"/>
  <pageSetup orientation="landscape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1"/>
  <sheetViews>
    <sheetView workbookViewId="0">
      <selection activeCell="B2" sqref="B2:G2"/>
    </sheetView>
  </sheetViews>
  <sheetFormatPr defaultRowHeight="12.75" x14ac:dyDescent="0.2"/>
  <cols>
    <col min="2" max="2" width="6.28515625" customWidth="1"/>
    <col min="3" max="3" width="6.5703125" customWidth="1"/>
    <col min="4" max="4" width="8.28515625" customWidth="1"/>
    <col min="5" max="5" width="6.7109375" customWidth="1"/>
    <col min="6" max="6" width="6" customWidth="1"/>
    <col min="7" max="7" width="8.5703125" customWidth="1"/>
    <col min="8" max="8" width="6.42578125" bestFit="1" customWidth="1"/>
    <col min="9" max="9" width="42.5703125" customWidth="1"/>
    <col min="10" max="10" width="13.140625" customWidth="1"/>
    <col min="11" max="11" width="13.5703125" customWidth="1"/>
    <col min="12" max="12" width="11.85546875" customWidth="1"/>
    <col min="15" max="15" width="5.140625" customWidth="1"/>
    <col min="16" max="16" width="10.7109375" customWidth="1"/>
    <col min="20" max="20" width="26" customWidth="1"/>
  </cols>
  <sheetData>
    <row r="1" spans="1:24" x14ac:dyDescent="0.2">
      <c r="B1" s="27" t="s">
        <v>33</v>
      </c>
      <c r="H1" s="1" t="s">
        <v>5</v>
      </c>
      <c r="I1" s="48" t="s">
        <v>34</v>
      </c>
      <c r="J1" s="48"/>
      <c r="K1" s="47">
        <f ca="1">NOW()</f>
        <v>42611.3460380787</v>
      </c>
      <c r="L1" s="47"/>
    </row>
    <row r="2" spans="1:24" x14ac:dyDescent="0.2">
      <c r="B2" s="48" t="s">
        <v>35</v>
      </c>
      <c r="C2" s="48"/>
      <c r="D2" s="48"/>
      <c r="E2" s="48"/>
      <c r="F2" s="48"/>
      <c r="G2" s="48"/>
      <c r="K2" s="21"/>
    </row>
    <row r="4" spans="1:24" x14ac:dyDescent="0.2">
      <c r="B4" s="49" t="s">
        <v>24</v>
      </c>
      <c r="C4" s="49"/>
      <c r="D4" s="49"/>
      <c r="E4" s="50" t="s">
        <v>25</v>
      </c>
      <c r="F4" s="49"/>
      <c r="G4" s="49"/>
      <c r="T4" s="17" t="s">
        <v>23</v>
      </c>
      <c r="W4" t="s">
        <v>29</v>
      </c>
      <c r="X4" t="s">
        <v>30</v>
      </c>
    </row>
    <row r="5" spans="1:24" x14ac:dyDescent="0.2">
      <c r="A5" s="25" t="s">
        <v>22</v>
      </c>
      <c r="B5" s="18" t="str">
        <f>VLOOKUP(B2,T4:X5,4, FALSE)</f>
        <v>base</v>
      </c>
      <c r="C5" s="3" t="str">
        <f>VLOOKUP(B2,T4:X8,5,FALSE)</f>
        <v>acid</v>
      </c>
      <c r="D5" s="3" t="s">
        <v>28</v>
      </c>
      <c r="E5" s="23" t="str">
        <f>VLOOKUP(B2,T4:X8,4,FALSE)</f>
        <v>base</v>
      </c>
      <c r="F5" s="3" t="str">
        <f>VLOOKUP(B2,T4:X8,5,FALSE)</f>
        <v>acid</v>
      </c>
      <c r="G5" s="3" t="s">
        <v>28</v>
      </c>
      <c r="T5" s="14" t="s">
        <v>35</v>
      </c>
      <c r="W5" t="s">
        <v>26</v>
      </c>
      <c r="X5" t="s">
        <v>27</v>
      </c>
    </row>
    <row r="6" spans="1:24" x14ac:dyDescent="0.2">
      <c r="A6" s="26">
        <v>0</v>
      </c>
      <c r="B6" s="5">
        <v>22.9</v>
      </c>
      <c r="C6" s="22"/>
      <c r="D6" s="22"/>
      <c r="E6" s="5">
        <v>22.9</v>
      </c>
      <c r="F6" s="24"/>
      <c r="G6" s="24"/>
    </row>
    <row r="7" spans="1:24" x14ac:dyDescent="0.2">
      <c r="A7" s="26">
        <v>0.5</v>
      </c>
      <c r="B7" s="22"/>
      <c r="C7" s="5">
        <v>22.9</v>
      </c>
      <c r="D7" s="22"/>
      <c r="E7" s="22"/>
      <c r="F7" s="5">
        <v>22.8</v>
      </c>
      <c r="G7" s="22"/>
      <c r="J7" s="19" t="s">
        <v>32</v>
      </c>
      <c r="K7" s="19" t="s">
        <v>31</v>
      </c>
      <c r="M7" s="19" t="s">
        <v>32</v>
      </c>
      <c r="N7" s="19" t="s">
        <v>31</v>
      </c>
      <c r="W7" t="str">
        <f>"1st determination, " &amp; B5</f>
        <v>1st determination, base</v>
      </c>
    </row>
    <row r="8" spans="1:24" x14ac:dyDescent="0.2">
      <c r="A8" s="26">
        <v>1</v>
      </c>
      <c r="B8" s="5">
        <v>22.9</v>
      </c>
      <c r="C8" s="22"/>
      <c r="D8" s="22"/>
      <c r="E8" s="5">
        <v>22.9</v>
      </c>
      <c r="F8" s="22"/>
      <c r="G8" s="22"/>
      <c r="J8">
        <v>5</v>
      </c>
      <c r="K8" s="20">
        <f>MAX(B6:D31)+1</f>
        <v>37.4</v>
      </c>
      <c r="M8">
        <v>5</v>
      </c>
      <c r="N8" s="20">
        <f>MAX(E6:G31)+1</f>
        <v>37.5</v>
      </c>
      <c r="W8" t="str">
        <f>"1st determination, " &amp; C5</f>
        <v>1st determination, acid</v>
      </c>
    </row>
    <row r="9" spans="1:24" x14ac:dyDescent="0.2">
      <c r="A9" s="26">
        <v>1.5</v>
      </c>
      <c r="B9" s="22"/>
      <c r="C9" s="5">
        <v>22.9</v>
      </c>
      <c r="D9" s="22"/>
      <c r="E9" s="22"/>
      <c r="F9" s="5">
        <v>22.8</v>
      </c>
      <c r="G9" s="22"/>
      <c r="J9">
        <v>5</v>
      </c>
      <c r="K9" s="20">
        <f>MIN(B6:D31)-1</f>
        <v>21.8</v>
      </c>
      <c r="M9">
        <v>5</v>
      </c>
      <c r="N9" s="20">
        <f>MIN(E6:G31)-1</f>
        <v>21.7</v>
      </c>
      <c r="W9" t="str">
        <f>"2nd determination, " &amp; E5</f>
        <v>2nd determination, base</v>
      </c>
    </row>
    <row r="10" spans="1:24" x14ac:dyDescent="0.2">
      <c r="A10" s="26">
        <v>2</v>
      </c>
      <c r="B10" s="5">
        <v>23</v>
      </c>
      <c r="C10" s="22"/>
      <c r="D10" s="22"/>
      <c r="E10" s="5">
        <v>22.9</v>
      </c>
      <c r="F10" s="22"/>
      <c r="G10" s="22"/>
      <c r="W10" t="str">
        <f>"2nd determination, " &amp; F5</f>
        <v>2nd determination, acid</v>
      </c>
    </row>
    <row r="11" spans="1:24" x14ac:dyDescent="0.2">
      <c r="A11" s="26">
        <v>2.5</v>
      </c>
      <c r="B11" s="22"/>
      <c r="C11" s="5">
        <v>22.9</v>
      </c>
      <c r="D11" s="22"/>
      <c r="E11" s="22"/>
      <c r="F11" s="5">
        <v>22.8</v>
      </c>
      <c r="G11" s="22"/>
    </row>
    <row r="12" spans="1:24" x14ac:dyDescent="0.2">
      <c r="A12" s="26">
        <v>3</v>
      </c>
      <c r="B12" s="5">
        <v>23</v>
      </c>
      <c r="C12" s="22"/>
      <c r="D12" s="22"/>
      <c r="E12" s="5">
        <v>23</v>
      </c>
      <c r="F12" s="22"/>
      <c r="G12" s="22"/>
    </row>
    <row r="13" spans="1:24" x14ac:dyDescent="0.2">
      <c r="A13" s="26">
        <v>3.5</v>
      </c>
      <c r="B13" s="22"/>
      <c r="C13" s="5">
        <v>22.8</v>
      </c>
      <c r="D13" s="22"/>
      <c r="E13" s="22"/>
      <c r="F13" s="5">
        <v>22.7</v>
      </c>
      <c r="G13" s="22"/>
    </row>
    <row r="14" spans="1:24" x14ac:dyDescent="0.2">
      <c r="A14" s="26">
        <v>4</v>
      </c>
      <c r="B14" s="5">
        <v>23</v>
      </c>
      <c r="C14" s="22"/>
      <c r="D14" s="22"/>
      <c r="E14" s="5">
        <v>23</v>
      </c>
      <c r="F14" s="22"/>
      <c r="G14" s="22"/>
    </row>
    <row r="15" spans="1:24" x14ac:dyDescent="0.2">
      <c r="A15" s="26">
        <v>4.5</v>
      </c>
      <c r="B15" s="22"/>
      <c r="C15" s="5">
        <v>22.8</v>
      </c>
      <c r="D15" s="22"/>
      <c r="E15" s="22"/>
      <c r="F15" s="5">
        <v>22.7</v>
      </c>
      <c r="G15" s="22"/>
    </row>
    <row r="16" spans="1:24" x14ac:dyDescent="0.2">
      <c r="A16" s="26">
        <v>5.5</v>
      </c>
      <c r="B16" s="22"/>
      <c r="C16" s="22"/>
      <c r="D16" s="5">
        <v>36.4</v>
      </c>
      <c r="E16" s="22"/>
      <c r="F16" s="22"/>
      <c r="G16" s="5">
        <v>36.5</v>
      </c>
    </row>
    <row r="17" spans="1:20" x14ac:dyDescent="0.2">
      <c r="A17" s="26">
        <v>6</v>
      </c>
      <c r="B17" s="22"/>
      <c r="C17" s="22"/>
      <c r="D17" s="5">
        <v>36.299999999999997</v>
      </c>
      <c r="E17" s="22"/>
      <c r="F17" s="22"/>
      <c r="G17" s="5">
        <v>36.200000000000003</v>
      </c>
    </row>
    <row r="18" spans="1:20" x14ac:dyDescent="0.2">
      <c r="A18" s="26">
        <v>7</v>
      </c>
      <c r="B18" s="22"/>
      <c r="C18" s="22"/>
      <c r="D18" s="5">
        <v>36.299999999999997</v>
      </c>
      <c r="E18" s="22"/>
      <c r="F18" s="22"/>
      <c r="G18" s="5">
        <v>36.200000000000003</v>
      </c>
      <c r="T18" s="15"/>
    </row>
    <row r="19" spans="1:20" x14ac:dyDescent="0.2">
      <c r="A19" s="26">
        <v>8</v>
      </c>
      <c r="B19" s="22"/>
      <c r="C19" s="22"/>
      <c r="D19" s="5">
        <v>36.299999999999997</v>
      </c>
      <c r="E19" s="22"/>
      <c r="F19" s="22"/>
      <c r="G19" s="5">
        <v>36.1</v>
      </c>
    </row>
    <row r="20" spans="1:20" x14ac:dyDescent="0.2">
      <c r="A20" s="26">
        <v>9</v>
      </c>
      <c r="B20" s="22"/>
      <c r="C20" s="22"/>
      <c r="D20" s="5">
        <v>36.200000000000003</v>
      </c>
      <c r="E20" s="22"/>
      <c r="F20" s="22"/>
      <c r="G20" s="5">
        <v>36.1</v>
      </c>
    </row>
    <row r="21" spans="1:20" x14ac:dyDescent="0.2">
      <c r="A21" s="26">
        <v>10</v>
      </c>
      <c r="B21" s="22"/>
      <c r="C21" s="22"/>
      <c r="D21" s="5">
        <v>36.1</v>
      </c>
      <c r="E21" s="22"/>
      <c r="F21" s="22"/>
      <c r="G21" s="5">
        <v>36</v>
      </c>
    </row>
    <row r="22" spans="1:20" x14ac:dyDescent="0.2">
      <c r="A22" s="26">
        <v>11</v>
      </c>
      <c r="B22" s="22"/>
      <c r="C22" s="22"/>
      <c r="D22" s="5">
        <v>35.9</v>
      </c>
      <c r="E22" s="22"/>
      <c r="F22" s="22"/>
      <c r="G22" s="5">
        <v>35</v>
      </c>
    </row>
    <row r="23" spans="1:20" x14ac:dyDescent="0.2">
      <c r="A23" s="26">
        <v>12</v>
      </c>
      <c r="B23" s="22"/>
      <c r="C23" s="22"/>
      <c r="D23" s="5">
        <v>35.700000000000003</v>
      </c>
      <c r="E23" s="22"/>
      <c r="F23" s="22"/>
      <c r="G23" s="5">
        <v>35.9</v>
      </c>
    </row>
    <row r="24" spans="1:20" x14ac:dyDescent="0.2">
      <c r="A24" s="26">
        <v>13</v>
      </c>
      <c r="B24" s="22"/>
      <c r="C24" s="22"/>
      <c r="D24" s="5">
        <v>35.6</v>
      </c>
      <c r="E24" s="22"/>
      <c r="F24" s="22"/>
      <c r="G24" s="5">
        <v>35.700000000000003</v>
      </c>
    </row>
    <row r="25" spans="1:20" x14ac:dyDescent="0.2">
      <c r="A25" s="26">
        <v>14</v>
      </c>
      <c r="B25" s="22"/>
      <c r="C25" s="22"/>
      <c r="D25" s="5">
        <v>34.799999999999997</v>
      </c>
      <c r="E25" s="22"/>
      <c r="F25" s="22"/>
      <c r="G25" s="5">
        <v>35.299999999999997</v>
      </c>
    </row>
    <row r="26" spans="1:20" x14ac:dyDescent="0.2">
      <c r="A26" s="26">
        <v>15</v>
      </c>
      <c r="B26" s="22"/>
      <c r="C26" s="22"/>
      <c r="D26" s="5">
        <v>34.5</v>
      </c>
      <c r="E26" s="22"/>
      <c r="F26" s="22"/>
      <c r="G26" s="5">
        <v>35.200000000000003</v>
      </c>
    </row>
    <row r="27" spans="1:20" x14ac:dyDescent="0.2">
      <c r="A27" s="26">
        <v>16</v>
      </c>
      <c r="B27" s="22"/>
      <c r="C27" s="22"/>
      <c r="D27" s="5">
        <v>34.4</v>
      </c>
      <c r="E27" s="22"/>
      <c r="F27" s="22"/>
      <c r="G27" s="5">
        <v>35.1</v>
      </c>
    </row>
    <row r="28" spans="1:20" x14ac:dyDescent="0.2">
      <c r="A28" s="26">
        <v>17</v>
      </c>
      <c r="B28" s="22"/>
      <c r="C28" s="22"/>
      <c r="D28" s="5">
        <v>34.299999999999997</v>
      </c>
      <c r="E28" s="22"/>
      <c r="F28" s="22"/>
      <c r="G28" s="5">
        <v>35</v>
      </c>
    </row>
    <row r="29" spans="1:20" x14ac:dyDescent="0.2">
      <c r="A29" s="26">
        <v>18</v>
      </c>
      <c r="B29" s="22"/>
      <c r="C29" s="22"/>
      <c r="D29" s="5">
        <v>34.200000000000003</v>
      </c>
      <c r="E29" s="22"/>
      <c r="F29" s="22"/>
      <c r="G29" s="5">
        <v>34.9</v>
      </c>
    </row>
    <row r="30" spans="1:20" x14ac:dyDescent="0.2">
      <c r="A30" s="26">
        <v>19</v>
      </c>
      <c r="B30" s="22"/>
      <c r="C30" s="22"/>
      <c r="D30" s="5">
        <v>34.1</v>
      </c>
      <c r="E30" s="22"/>
      <c r="F30" s="22"/>
      <c r="G30" s="5">
        <v>34.9</v>
      </c>
    </row>
    <row r="31" spans="1:20" x14ac:dyDescent="0.2">
      <c r="A31" s="26">
        <v>20</v>
      </c>
      <c r="B31" s="22"/>
      <c r="C31" s="22"/>
      <c r="D31" s="5">
        <v>34</v>
      </c>
      <c r="E31" s="22"/>
      <c r="F31" s="22"/>
      <c r="G31" s="5">
        <v>34.700000000000003</v>
      </c>
    </row>
  </sheetData>
  <sheetProtection sheet="1" objects="1" scenarios="1" selectLockedCells="1"/>
  <mergeCells count="5">
    <mergeCell ref="K1:L1"/>
    <mergeCell ref="B2:G2"/>
    <mergeCell ref="B4:D4"/>
    <mergeCell ref="E4:G4"/>
    <mergeCell ref="I1:J1"/>
  </mergeCells>
  <phoneticPr fontId="1" type="noConversion"/>
  <dataValidations count="1">
    <dataValidation type="list" allowBlank="1" showInputMessage="1" showErrorMessage="1" sqref="B2:G2">
      <formula1>$T$4:$T$5</formula1>
    </dataValidation>
  </dataValidations>
  <pageMargins left="0.75" right="0.75" top="1" bottom="1" header="0.5" footer="0.5"/>
  <pageSetup orientation="landscape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25"/>
  <sheetViews>
    <sheetView workbookViewId="0">
      <selection activeCell="B2" sqref="B2:D2"/>
    </sheetView>
  </sheetViews>
  <sheetFormatPr defaultRowHeight="12.75" x14ac:dyDescent="0.2"/>
  <cols>
    <col min="1" max="1" width="6.42578125" bestFit="1" customWidth="1"/>
    <col min="2" max="2" width="5.42578125" customWidth="1"/>
    <col min="3" max="3" width="11.28515625" bestFit="1" customWidth="1"/>
    <col min="4" max="4" width="12.42578125" customWidth="1"/>
    <col min="5" max="5" width="9.42578125" bestFit="1" customWidth="1"/>
    <col min="6" max="6" width="11.28515625" bestFit="1" customWidth="1"/>
    <col min="7" max="7" width="10.85546875" bestFit="1" customWidth="1"/>
    <col min="8" max="8" width="7.28515625" customWidth="1"/>
    <col min="9" max="9" width="3.85546875" bestFit="1" customWidth="1"/>
    <col min="10" max="10" width="20.140625" customWidth="1"/>
    <col min="13" max="13" width="10.5703125" customWidth="1"/>
  </cols>
  <sheetData>
    <row r="1" spans="1:8" x14ac:dyDescent="0.2">
      <c r="B1" s="47">
        <f ca="1">NOW()</f>
        <v>42611.3460380787</v>
      </c>
      <c r="C1" s="47"/>
      <c r="D1" s="47"/>
      <c r="H1" s="30"/>
    </row>
    <row r="2" spans="1:8" x14ac:dyDescent="0.2">
      <c r="A2" s="1" t="s">
        <v>5</v>
      </c>
      <c r="B2" s="51"/>
      <c r="C2" s="51"/>
      <c r="D2" s="51"/>
    </row>
    <row r="4" spans="1:8" x14ac:dyDescent="0.2">
      <c r="B4" s="27" t="s">
        <v>46</v>
      </c>
    </row>
    <row r="5" spans="1:8" ht="14.25" x14ac:dyDescent="0.2">
      <c r="B5" s="27"/>
      <c r="C5" s="29" t="s">
        <v>50</v>
      </c>
      <c r="D5" s="37"/>
    </row>
    <row r="6" spans="1:8" ht="13.5" thickBot="1" x14ac:dyDescent="0.25">
      <c r="B6" s="33" t="s">
        <v>48</v>
      </c>
      <c r="C6" s="33" t="s">
        <v>12</v>
      </c>
      <c r="D6" s="38" t="s">
        <v>49</v>
      </c>
    </row>
    <row r="7" spans="1:8" x14ac:dyDescent="0.2">
      <c r="B7" s="1" t="s">
        <v>36</v>
      </c>
      <c r="C7" s="10">
        <v>4.0000000000000003E-5</v>
      </c>
      <c r="D7" s="39">
        <v>7.4999999999999997E-2</v>
      </c>
      <c r="E7" s="19"/>
    </row>
    <row r="8" spans="1:8" x14ac:dyDescent="0.2">
      <c r="B8" s="1" t="s">
        <v>37</v>
      </c>
      <c r="C8" s="10">
        <v>8.0000000000000007E-5</v>
      </c>
      <c r="D8" s="39">
        <v>0.16200000000000001</v>
      </c>
    </row>
    <row r="9" spans="1:8" x14ac:dyDescent="0.2">
      <c r="B9" s="1" t="s">
        <v>38</v>
      </c>
      <c r="C9" s="10">
        <v>1.2E-4</v>
      </c>
      <c r="D9" s="39">
        <v>0.23499999999999999</v>
      </c>
    </row>
    <row r="10" spans="1:8" x14ac:dyDescent="0.2">
      <c r="B10" s="1" t="s">
        <v>39</v>
      </c>
      <c r="C10" s="10">
        <v>1.6000000000000001E-4</v>
      </c>
      <c r="D10" s="39">
        <v>0.31900000000000001</v>
      </c>
      <c r="F10" s="12">
        <v>1E-4</v>
      </c>
      <c r="G10">
        <v>0.3</v>
      </c>
    </row>
    <row r="11" spans="1:8" x14ac:dyDescent="0.2">
      <c r="B11" s="1" t="s">
        <v>40</v>
      </c>
      <c r="C11" s="10">
        <v>2.0000000000000001E-4</v>
      </c>
      <c r="D11" s="39">
        <v>0.39400000000000002</v>
      </c>
    </row>
    <row r="14" spans="1:8" x14ac:dyDescent="0.2">
      <c r="B14" s="32" t="s">
        <v>47</v>
      </c>
    </row>
    <row r="15" spans="1:8" ht="14.25" x14ac:dyDescent="0.2">
      <c r="B15" s="32"/>
      <c r="C15" s="19"/>
      <c r="D15" s="28" t="s">
        <v>50</v>
      </c>
    </row>
    <row r="16" spans="1:8" ht="13.5" thickBot="1" x14ac:dyDescent="0.25">
      <c r="B16" s="33" t="s">
        <v>48</v>
      </c>
      <c r="C16" s="33" t="s">
        <v>49</v>
      </c>
      <c r="D16" s="34" t="s">
        <v>12</v>
      </c>
    </row>
    <row r="17" spans="2:4" x14ac:dyDescent="0.2">
      <c r="B17" s="31" t="s">
        <v>41</v>
      </c>
      <c r="C17" s="36">
        <v>7.1999999999999995E-2</v>
      </c>
      <c r="D17" s="35">
        <f>IF($C$11="", TREND($C$7:$C$10,$D$7:$D$10,C17,FALSE),TREND($C$7:$C$11,$D$7:$D$11,C17,FALSE) )</f>
        <v>3.64089732076689E-5</v>
      </c>
    </row>
    <row r="18" spans="2:4" x14ac:dyDescent="0.2">
      <c r="B18" s="31" t="s">
        <v>42</v>
      </c>
      <c r="C18" s="36">
        <v>0.14399999999999999</v>
      </c>
      <c r="D18" s="35">
        <f>IF($C$11="", TREND($C$7:$C$10,$D$7:$D$10,C18,FALSE),TREND($C$7:$C$11,$D$7:$D$11,C18,FALSE) )</f>
        <v>7.28179464153378E-5</v>
      </c>
    </row>
    <row r="19" spans="2:4" x14ac:dyDescent="0.2">
      <c r="B19" s="31" t="s">
        <v>43</v>
      </c>
      <c r="C19" s="36">
        <v>0.21</v>
      </c>
      <c r="D19" s="35">
        <f>IF($C$11="", TREND($C$7:$C$10,$D$7:$D$10,C19,FALSE),TREND($C$7:$C$11,$D$7:$D$11,C19,FALSE) )</f>
        <v>1.0619283852236763E-4</v>
      </c>
    </row>
    <row r="20" spans="2:4" x14ac:dyDescent="0.2">
      <c r="B20" s="31" t="s">
        <v>44</v>
      </c>
      <c r="C20" s="36">
        <v>0.27</v>
      </c>
      <c r="D20" s="35">
        <f>IF($C$11="", TREND($C$7:$C$10,$D$7:$D$10,C20,FALSE),TREND($C$7:$C$11,$D$7:$D$11,C20,FALSE) )</f>
        <v>1.365336495287584E-4</v>
      </c>
    </row>
    <row r="21" spans="2:4" x14ac:dyDescent="0.2">
      <c r="B21" s="31" t="s">
        <v>45</v>
      </c>
      <c r="C21" s="36">
        <v>0.32800000000000001</v>
      </c>
      <c r="D21" s="35">
        <f>IF($C$11="", TREND($C$7:$C$10,$D$7:$D$10,C21,FALSE),TREND($C$7:$C$11,$D$7:$D$11,C21,FALSE) )</f>
        <v>1.6586310016826947E-4</v>
      </c>
    </row>
    <row r="24" spans="2:4" x14ac:dyDescent="0.2">
      <c r="B24" s="6"/>
    </row>
    <row r="25" spans="2:4" x14ac:dyDescent="0.2">
      <c r="B25" s="6"/>
    </row>
  </sheetData>
  <sheetProtection selectLockedCells="1"/>
  <mergeCells count="2">
    <mergeCell ref="B1:D1"/>
    <mergeCell ref="B2:D2"/>
  </mergeCells>
  <phoneticPr fontId="1" type="noConversion"/>
  <pageMargins left="0.75" right="0.75" top="1" bottom="1" header="0.5" footer="0.5"/>
  <pageSetup scale="97" orientation="landscape" horizontalDpi="48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D6" sqref="D6"/>
    </sheetView>
  </sheetViews>
  <sheetFormatPr defaultRowHeight="12.75" x14ac:dyDescent="0.2"/>
  <cols>
    <col min="2" max="2" width="15.42578125" customWidth="1"/>
    <col min="3" max="4" width="7.7109375" customWidth="1"/>
    <col min="14" max="14" width="5.42578125" bestFit="1" customWidth="1"/>
  </cols>
  <sheetData>
    <row r="1" spans="1:14" x14ac:dyDescent="0.2">
      <c r="B1" s="47">
        <f ca="1">NOW()</f>
        <v>42611.3460380787</v>
      </c>
      <c r="C1" s="47"/>
      <c r="D1" s="47"/>
    </row>
    <row r="2" spans="1:14" x14ac:dyDescent="0.2">
      <c r="A2" s="1" t="s">
        <v>5</v>
      </c>
      <c r="B2" s="53"/>
      <c r="C2" s="53"/>
      <c r="D2" s="44"/>
    </row>
    <row r="3" spans="1:14" x14ac:dyDescent="0.2">
      <c r="A3" s="15"/>
      <c r="B3" s="15"/>
      <c r="C3" s="52" t="s">
        <v>55</v>
      </c>
      <c r="D3" s="52"/>
    </row>
    <row r="4" spans="1:14" ht="38.25" x14ac:dyDescent="0.2">
      <c r="B4" s="41" t="s">
        <v>53</v>
      </c>
      <c r="C4" s="40" t="s">
        <v>51</v>
      </c>
      <c r="D4" t="s">
        <v>52</v>
      </c>
    </row>
    <row r="5" spans="1:14" x14ac:dyDescent="0.2">
      <c r="B5">
        <v>0</v>
      </c>
      <c r="C5" s="43">
        <v>4.5</v>
      </c>
      <c r="D5" s="43">
        <v>5</v>
      </c>
    </row>
    <row r="6" spans="1:14" x14ac:dyDescent="0.2">
      <c r="B6">
        <v>5</v>
      </c>
      <c r="C6" s="43">
        <v>4.3</v>
      </c>
      <c r="D6" s="43">
        <v>2.4</v>
      </c>
    </row>
    <row r="7" spans="1:14" x14ac:dyDescent="0.2">
      <c r="B7">
        <v>10</v>
      </c>
      <c r="C7" s="43">
        <v>4.2</v>
      </c>
      <c r="D7" s="43">
        <v>2</v>
      </c>
    </row>
    <row r="8" spans="1:14" x14ac:dyDescent="0.2">
      <c r="B8">
        <v>20</v>
      </c>
      <c r="C8" s="43">
        <v>4</v>
      </c>
      <c r="D8" s="43">
        <v>1.9</v>
      </c>
    </row>
    <row r="9" spans="1:14" x14ac:dyDescent="0.2">
      <c r="B9">
        <v>30</v>
      </c>
      <c r="C9" s="43">
        <v>3.5</v>
      </c>
      <c r="D9" s="43">
        <v>1.8</v>
      </c>
    </row>
    <row r="10" spans="1:14" x14ac:dyDescent="0.2">
      <c r="B10">
        <v>50</v>
      </c>
      <c r="C10" s="43">
        <v>2.1</v>
      </c>
      <c r="D10" s="43">
        <v>1.75</v>
      </c>
    </row>
    <row r="11" spans="1:14" x14ac:dyDescent="0.2">
      <c r="B11">
        <v>100</v>
      </c>
      <c r="C11" s="43">
        <v>1.4</v>
      </c>
      <c r="D11" s="43">
        <v>1.7</v>
      </c>
    </row>
    <row r="13" spans="1:14" ht="38.25" x14ac:dyDescent="0.2">
      <c r="B13" s="41" t="s">
        <v>54</v>
      </c>
      <c r="C13" s="40" t="s">
        <v>51</v>
      </c>
      <c r="D13" t="s">
        <v>52</v>
      </c>
    </row>
    <row r="14" spans="1:14" x14ac:dyDescent="0.2">
      <c r="B14">
        <v>0</v>
      </c>
      <c r="C14" s="43">
        <v>4.5</v>
      </c>
      <c r="D14" s="43">
        <v>5</v>
      </c>
    </row>
    <row r="15" spans="1:14" x14ac:dyDescent="0.2">
      <c r="B15">
        <v>5</v>
      </c>
      <c r="C15" s="43">
        <v>4.5999999999999996</v>
      </c>
      <c r="D15" s="43">
        <v>11.3</v>
      </c>
      <c r="N15" s="42"/>
    </row>
    <row r="16" spans="1:14" x14ac:dyDescent="0.2">
      <c r="B16">
        <v>10</v>
      </c>
      <c r="C16" s="43">
        <v>4.6500000000000004</v>
      </c>
      <c r="D16" s="43">
        <v>12</v>
      </c>
    </row>
    <row r="17" spans="2:4" x14ac:dyDescent="0.2">
      <c r="B17">
        <v>20</v>
      </c>
      <c r="C17" s="43">
        <v>4.8</v>
      </c>
      <c r="D17" s="43">
        <v>12.1</v>
      </c>
    </row>
    <row r="18" spans="2:4" x14ac:dyDescent="0.2">
      <c r="B18">
        <v>30</v>
      </c>
      <c r="C18" s="43">
        <v>5.2</v>
      </c>
      <c r="D18" s="43">
        <v>12.15</v>
      </c>
    </row>
    <row r="19" spans="2:4" x14ac:dyDescent="0.2">
      <c r="B19">
        <v>50</v>
      </c>
      <c r="C19" s="43">
        <v>8.5</v>
      </c>
      <c r="D19" s="43">
        <v>12.19</v>
      </c>
    </row>
    <row r="20" spans="2:4" x14ac:dyDescent="0.2">
      <c r="B20">
        <v>100</v>
      </c>
      <c r="C20" s="43">
        <v>12</v>
      </c>
      <c r="D20" s="43">
        <v>12.2</v>
      </c>
    </row>
  </sheetData>
  <sheetProtection sheet="1" objects="1" scenarios="1" selectLockedCells="1"/>
  <mergeCells count="3">
    <mergeCell ref="B1:D1"/>
    <mergeCell ref="C3:D3"/>
    <mergeCell ref="B2:C2"/>
  </mergeCells>
  <phoneticPr fontId="1" type="noConversion"/>
  <pageMargins left="0.75" right="0.75" top="1" bottom="1" header="0.5" footer="0.5"/>
  <pageSetup orientation="landscape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5" sqref="D5"/>
    </sheetView>
  </sheetViews>
  <sheetFormatPr defaultRowHeight="12.75" x14ac:dyDescent="0.2"/>
  <cols>
    <col min="5" max="5" width="12" bestFit="1" customWidth="1"/>
    <col min="6" max="6" width="11" bestFit="1" customWidth="1"/>
    <col min="7" max="7" width="12" bestFit="1" customWidth="1"/>
    <col min="8" max="8" width="14.140625" customWidth="1"/>
  </cols>
  <sheetData>
    <row r="1" spans="1:7" x14ac:dyDescent="0.2">
      <c r="B1" s="47">
        <f ca="1">NOW()</f>
        <v>42611.3460380787</v>
      </c>
      <c r="C1" s="47"/>
      <c r="D1" s="47"/>
    </row>
    <row r="2" spans="1:7" x14ac:dyDescent="0.2">
      <c r="A2" s="1" t="s">
        <v>5</v>
      </c>
      <c r="B2" s="53" t="s">
        <v>59</v>
      </c>
      <c r="C2" s="53"/>
      <c r="D2" s="53"/>
    </row>
    <row r="3" spans="1:7" x14ac:dyDescent="0.2">
      <c r="D3" s="46" t="s">
        <v>58</v>
      </c>
      <c r="E3" s="46"/>
      <c r="F3" s="46"/>
      <c r="G3" s="46"/>
    </row>
    <row r="4" spans="1:7" x14ac:dyDescent="0.2">
      <c r="D4">
        <v>1</v>
      </c>
      <c r="E4">
        <v>2</v>
      </c>
      <c r="F4">
        <v>3</v>
      </c>
      <c r="G4">
        <v>4</v>
      </c>
    </row>
    <row r="5" spans="1:7" ht="15.75" x14ac:dyDescent="0.3">
      <c r="C5" s="1" t="s">
        <v>56</v>
      </c>
      <c r="D5" s="10">
        <v>1.1799999999999999E-6</v>
      </c>
      <c r="E5" s="10">
        <v>4.4700000000000002E-7</v>
      </c>
      <c r="F5" s="10">
        <v>2.4499999999999998E-7</v>
      </c>
      <c r="G5" s="10">
        <v>1.17E-7</v>
      </c>
    </row>
    <row r="6" spans="1:7" ht="14.25" x14ac:dyDescent="0.2">
      <c r="C6" s="1" t="s">
        <v>57</v>
      </c>
      <c r="D6" s="8">
        <v>40</v>
      </c>
      <c r="E6" s="8">
        <v>20.2</v>
      </c>
      <c r="F6" s="8">
        <v>13.9</v>
      </c>
      <c r="G6" s="8">
        <v>10</v>
      </c>
    </row>
    <row r="7" spans="1:7" x14ac:dyDescent="0.2">
      <c r="C7" s="1" t="s">
        <v>60</v>
      </c>
      <c r="D7" s="45">
        <f>LINEST(D6:G6,D5:G5)</f>
        <v>28049015.150479894</v>
      </c>
      <c r="G7" s="19"/>
    </row>
  </sheetData>
  <sheetProtection sheet="1" objects="1" scenarios="1" selectLockedCells="1"/>
  <mergeCells count="3">
    <mergeCell ref="B1:D1"/>
    <mergeCell ref="B2:D2"/>
    <mergeCell ref="D3:G3"/>
  </mergeCells>
  <phoneticPr fontId="1" type="noConversion"/>
  <pageMargins left="0.75" right="0.75" top="1" bottom="1" header="0.5" footer="0.5"/>
  <pageSetup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O K</vt:lpstr>
      <vt:lpstr>Aspirin</vt:lpstr>
      <vt:lpstr>Freezing Pt. Depression</vt:lpstr>
      <vt:lpstr>Enthalpy of Neutralization</vt:lpstr>
      <vt:lpstr>Fe-SCN Equilibrium</vt:lpstr>
      <vt:lpstr>Buffers</vt:lpstr>
      <vt:lpstr>Ka, weak acid</vt:lpstr>
      <vt:lpstr>Aspirin!Print_Area</vt:lpstr>
      <vt:lpstr>Buffers!Print_Area</vt:lpstr>
      <vt:lpstr>'Enthalpy of Neutralization'!Print_Area</vt:lpstr>
      <vt:lpstr>'Fe-SCN Equilibrium'!Print_Area</vt:lpstr>
      <vt:lpstr>'Freezing Pt. Depression'!Print_Area</vt:lpstr>
      <vt:lpstr>'Ka, weak acid'!Print_Area</vt:lpstr>
      <vt:lpstr>'O K'!Print_Area</vt:lpstr>
    </vt:vector>
  </TitlesOfParts>
  <Company>Troy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King</dc:creator>
  <cp:lastModifiedBy>cking</cp:lastModifiedBy>
  <cp:lastPrinted>2007-11-09T21:14:34Z</cp:lastPrinted>
  <dcterms:created xsi:type="dcterms:W3CDTF">1999-09-10T01:31:18Z</dcterms:created>
  <dcterms:modified xsi:type="dcterms:W3CDTF">2016-08-29T13:19:29Z</dcterms:modified>
</cp:coreProperties>
</file>